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8070" activeTab="0"/>
  </bookViews>
  <sheets>
    <sheet name="НВ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<sst xmlns="http://schemas.openxmlformats.org/spreadsheetml/2006/main" count="119" uniqueCount="97">
  <si>
    <t>№     п.п.</t>
  </si>
  <si>
    <t>Наименование показателя</t>
  </si>
  <si>
    <t>Ед. изм.</t>
  </si>
  <si>
    <t>Факт</t>
  </si>
  <si>
    <t>Базовый период (2016 г.)</t>
  </si>
  <si>
    <t xml:space="preserve">Регулируемый период </t>
  </si>
  <si>
    <t>2015 г.</t>
  </si>
  <si>
    <t>2017 г.</t>
  </si>
  <si>
    <t>2018 г.</t>
  </si>
  <si>
    <t>2019 г.</t>
  </si>
  <si>
    <t>2020 г.</t>
  </si>
  <si>
    <t>2021 г.</t>
  </si>
  <si>
    <t>Полезный отпуск - энергия</t>
  </si>
  <si>
    <t>МВтч</t>
  </si>
  <si>
    <t>1.1</t>
  </si>
  <si>
    <t>Число часов использования</t>
  </si>
  <si>
    <t>час</t>
  </si>
  <si>
    <t>2</t>
  </si>
  <si>
    <t>Полезный отпуск - мощность</t>
  </si>
  <si>
    <t>МВт</t>
  </si>
  <si>
    <t>3</t>
  </si>
  <si>
    <t>Вспомогательные материалы            (подк.)</t>
  </si>
  <si>
    <t>тыс. руб.</t>
  </si>
  <si>
    <t>4</t>
  </si>
  <si>
    <t>Работы и услуги     производственного характера                                             (подк.)</t>
  </si>
  <si>
    <t>-"-</t>
  </si>
  <si>
    <t>в том числе на ремонт</t>
  </si>
  <si>
    <t>5</t>
  </si>
  <si>
    <t>Затраты на оплату труда                    (подк.)</t>
  </si>
  <si>
    <t>6</t>
  </si>
  <si>
    <t>Отчисления на соц.нужды               (подк.)</t>
  </si>
  <si>
    <t>7</t>
  </si>
  <si>
    <t>Амортиация основных фондов      (неподк.)</t>
  </si>
  <si>
    <t>Прочие затраты, всего, в том числе:</t>
  </si>
  <si>
    <t>8.1</t>
  </si>
  <si>
    <t>Цеховые расходы                             (подк.)</t>
  </si>
  <si>
    <t>8.2</t>
  </si>
  <si>
    <t>Общехозяйственные расходы        (подк.)</t>
  </si>
  <si>
    <t>8.3</t>
  </si>
  <si>
    <t>Непроизводственные расходы (налоги, и другие обязательные платежи и сборы)</t>
  </si>
  <si>
    <t>8.3.1</t>
  </si>
  <si>
    <t>Налог на землю                               (неподк.)</t>
  </si>
  <si>
    <t>8.3.2</t>
  </si>
  <si>
    <t>Налог на имущество                       (неподк.)</t>
  </si>
  <si>
    <t>9</t>
  </si>
  <si>
    <t>Итого расходов</t>
  </si>
  <si>
    <t>10</t>
  </si>
  <si>
    <t>Себестоимость</t>
  </si>
  <si>
    <t>руб/МВтч</t>
  </si>
  <si>
    <t>11</t>
  </si>
  <si>
    <t>Расчетные расходы по передаче эл.энергии</t>
  </si>
  <si>
    <t>12</t>
  </si>
  <si>
    <t>Прибыль                                          (подк.)</t>
  </si>
  <si>
    <t>13</t>
  </si>
  <si>
    <t>Доходы по передаче электрической энергии</t>
  </si>
  <si>
    <t>14</t>
  </si>
  <si>
    <t>Ставка на содержание</t>
  </si>
  <si>
    <t>руб./МВт в мес</t>
  </si>
  <si>
    <t>15</t>
  </si>
  <si>
    <t xml:space="preserve">НВВ содержания в котле </t>
  </si>
  <si>
    <t>тыс.руб.</t>
  </si>
  <si>
    <t>16</t>
  </si>
  <si>
    <t>Объем потерь всего</t>
  </si>
  <si>
    <t>16.1</t>
  </si>
  <si>
    <t>процент потерь</t>
  </si>
  <si>
    <t>%</t>
  </si>
  <si>
    <t>17</t>
  </si>
  <si>
    <t>Стоимость покупки потерь</t>
  </si>
  <si>
    <t>руб/кВтч</t>
  </si>
  <si>
    <t>18</t>
  </si>
  <si>
    <t xml:space="preserve">Энергия на компенсацию технологических потерь </t>
  </si>
  <si>
    <t>20</t>
  </si>
  <si>
    <t>Ставка по потерям</t>
  </si>
  <si>
    <t>Объем условных единиц</t>
  </si>
  <si>
    <t>у.е.</t>
  </si>
  <si>
    <t>22</t>
  </si>
  <si>
    <t xml:space="preserve">Удельные затраты </t>
  </si>
  <si>
    <t>тыс.руб./уе</t>
  </si>
  <si>
    <t>Подконтрольные затраты                          ПР</t>
  </si>
  <si>
    <t>Неподконтрольные затраты                      НР</t>
  </si>
  <si>
    <t>Результат деятельности                             В</t>
  </si>
  <si>
    <t>ИТОГО НВВ</t>
  </si>
  <si>
    <t>Заместитель директора по экономике</t>
  </si>
  <si>
    <t>И.Н.Крюкова</t>
  </si>
  <si>
    <t>Раздел 1. Информация об организации</t>
  </si>
  <si>
    <t xml:space="preserve">Раздел 2. </t>
  </si>
  <si>
    <t>Основные показатели деятельности ММПКХ</t>
  </si>
  <si>
    <r>
      <t xml:space="preserve">Полное наименование </t>
    </r>
    <r>
      <rPr>
        <u val="single"/>
        <sz val="12"/>
        <rFont val="Times New Roman"/>
        <family val="1"/>
      </rPr>
      <t>Муниципальное унитарное многоотраслевое предприятие коммунального хозяйства</t>
    </r>
  </si>
  <si>
    <r>
      <t xml:space="preserve">Сокращенное наименование </t>
    </r>
    <r>
      <rPr>
        <u val="single"/>
        <sz val="12"/>
        <rFont val="Times New Roman"/>
        <family val="1"/>
      </rPr>
      <t>ММПКХ</t>
    </r>
  </si>
  <si>
    <r>
      <t xml:space="preserve">Место нахождения </t>
    </r>
    <r>
      <rPr>
        <u val="single"/>
        <sz val="12"/>
        <rFont val="Times New Roman"/>
        <family val="1"/>
      </rPr>
      <t>456785, Челябинская область, г.Озерск, ул.Матросова, д.44</t>
    </r>
  </si>
  <si>
    <r>
      <t xml:space="preserve">Фактический адрес </t>
    </r>
    <r>
      <rPr>
        <u val="single"/>
        <sz val="12"/>
        <rFont val="Times New Roman"/>
        <family val="1"/>
      </rPr>
      <t>456785 Челябинская область, г.Озерск, ул.Матросова, д.44</t>
    </r>
  </si>
  <si>
    <r>
      <t xml:space="preserve">ИНН </t>
    </r>
    <r>
      <rPr>
        <u val="single"/>
        <sz val="12"/>
        <rFont val="Times New Roman"/>
        <family val="1"/>
      </rPr>
      <t>7422000570</t>
    </r>
  </si>
  <si>
    <r>
      <t xml:space="preserve">КПП </t>
    </r>
    <r>
      <rPr>
        <u val="single"/>
        <sz val="12"/>
        <rFont val="Times New Roman"/>
        <family val="1"/>
      </rPr>
      <t>741301001</t>
    </r>
  </si>
  <si>
    <r>
      <t xml:space="preserve">Ф.И.О. руководителя </t>
    </r>
    <r>
      <rPr>
        <u val="single"/>
        <sz val="12"/>
        <rFont val="Times New Roman"/>
        <family val="1"/>
      </rPr>
      <t>Голобородов Олег Александрович</t>
    </r>
  </si>
  <si>
    <r>
      <t xml:space="preserve">Адрес электронной почты </t>
    </r>
    <r>
      <rPr>
        <u val="single"/>
        <sz val="12"/>
        <rFont val="Times New Roman"/>
        <family val="1"/>
      </rPr>
      <t>energy.ozersk@mail.ru</t>
    </r>
  </si>
  <si>
    <r>
      <t xml:space="preserve">Контактный телефон </t>
    </r>
    <r>
      <rPr>
        <u val="single"/>
        <sz val="12"/>
        <rFont val="Times New Roman"/>
        <family val="1"/>
      </rPr>
      <t>(8 35130)45592</t>
    </r>
  </si>
  <si>
    <r>
      <t xml:space="preserve">Факс </t>
    </r>
    <r>
      <rPr>
        <u val="single"/>
        <sz val="12"/>
        <rFont val="Times New Roman"/>
        <family val="1"/>
      </rPr>
      <t>(8 35130)48379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</si>
</sst>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#,##0.00_ ;\-#,##0.00\ "/>
    <numFmt numFmtId="166" formatCode="#,##0_ ;\-#,##0\ "/>
    <numFmt numFmtId="167" formatCode="#,##0.0000000_ ;\-#,##0.0000000\ "/>
    <numFmt numFmtId="168" formatCode="#,##0.000000_ ;\-#,##0.000000\ "/>
    <numFmt numFmtId="169" formatCode="#,##0.000_ ;\-#,##0.0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vertical="center" wrapText="1"/>
    </xf>
    <xf numFmtId="2" fontId="19" fillId="0" borderId="17" xfId="0" applyNumberFormat="1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4" fontId="18" fillId="0" borderId="20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 wrapText="1"/>
    </xf>
    <xf numFmtId="164" fontId="19" fillId="0" borderId="17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33" borderId="17" xfId="0" applyNumberFormat="1" applyFont="1" applyFill="1" applyBorder="1" applyAlignment="1">
      <alignment horizontal="center" vertical="center" wrapText="1"/>
    </xf>
    <xf numFmtId="164" fontId="19" fillId="33" borderId="20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64" fontId="19" fillId="31" borderId="17" xfId="0" applyNumberFormat="1" applyFont="1" applyFill="1" applyBorder="1" applyAlignment="1">
      <alignment horizontal="center" vertical="center" wrapText="1"/>
    </xf>
    <xf numFmtId="164" fontId="19" fillId="31" borderId="20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164" fontId="19" fillId="0" borderId="20" xfId="0" applyNumberFormat="1" applyFont="1" applyBorder="1" applyAlignment="1">
      <alignment horizontal="center" vertical="center" wrapText="1"/>
    </xf>
    <xf numFmtId="165" fontId="19" fillId="33" borderId="17" xfId="0" applyNumberFormat="1" applyFont="1" applyFill="1" applyBorder="1" applyAlignment="1">
      <alignment horizontal="center" vertical="center" wrapText="1"/>
    </xf>
    <xf numFmtId="165" fontId="19" fillId="31" borderId="17" xfId="0" applyNumberFormat="1" applyFont="1" applyFill="1" applyBorder="1" applyAlignment="1">
      <alignment horizontal="center" vertical="center" wrapText="1"/>
    </xf>
    <xf numFmtId="165" fontId="19" fillId="31" borderId="2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5" fontId="19" fillId="33" borderId="20" xfId="0" applyNumberFormat="1" applyFont="1" applyFill="1" applyBorder="1" applyAlignment="1">
      <alignment horizontal="center" vertical="center" wrapText="1"/>
    </xf>
    <xf numFmtId="49" fontId="43" fillId="0" borderId="21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vertical="center" wrapText="1"/>
    </xf>
    <xf numFmtId="164" fontId="43" fillId="0" borderId="17" xfId="0" applyNumberFormat="1" applyFont="1" applyBorder="1" applyAlignment="1">
      <alignment horizontal="center" vertical="center" wrapText="1"/>
    </xf>
    <xf numFmtId="164" fontId="43" fillId="0" borderId="17" xfId="0" applyNumberFormat="1" applyFont="1" applyFill="1" applyBorder="1" applyAlignment="1">
      <alignment horizontal="center" vertical="center" wrapText="1"/>
    </xf>
    <xf numFmtId="164" fontId="43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49" fontId="19" fillId="0" borderId="21" xfId="0" applyNumberFormat="1" applyFont="1" applyBorder="1" applyAlignment="1">
      <alignment horizontal="center" vertical="center"/>
    </xf>
    <xf numFmtId="0" fontId="19" fillId="0" borderId="22" xfId="0" applyFont="1" applyFill="1" applyBorder="1" applyAlignment="1">
      <alignment vertical="center" wrapText="1"/>
    </xf>
    <xf numFmtId="49" fontId="19" fillId="0" borderId="15" xfId="0" applyNumberFormat="1" applyFont="1" applyBorder="1" applyAlignment="1">
      <alignment horizontal="center" vertical="center"/>
    </xf>
    <xf numFmtId="0" fontId="19" fillId="0" borderId="16" xfId="0" applyFont="1" applyFill="1" applyBorder="1" applyAlignment="1">
      <alignment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166" fontId="19" fillId="0" borderId="17" xfId="0" applyNumberFormat="1" applyFont="1" applyBorder="1" applyAlignment="1">
      <alignment horizontal="center" vertical="center"/>
    </xf>
    <xf numFmtId="167" fontId="19" fillId="0" borderId="17" xfId="0" applyNumberFormat="1" applyFont="1" applyBorder="1" applyAlignment="1">
      <alignment horizontal="center" vertical="center" wrapText="1"/>
    </xf>
    <xf numFmtId="167" fontId="19" fillId="0" borderId="17" xfId="0" applyNumberFormat="1" applyFont="1" applyFill="1" applyBorder="1" applyAlignment="1">
      <alignment horizontal="center" vertical="center" wrapText="1"/>
    </xf>
    <xf numFmtId="168" fontId="19" fillId="31" borderId="17" xfId="0" applyNumberFormat="1" applyFont="1" applyFill="1" applyBorder="1" applyAlignment="1">
      <alignment horizontal="center" vertical="center" wrapText="1"/>
    </xf>
    <xf numFmtId="168" fontId="19" fillId="31" borderId="20" xfId="0" applyNumberFormat="1" applyFont="1" applyFill="1" applyBorder="1" applyAlignment="1">
      <alignment horizontal="center" vertical="center" wrapText="1"/>
    </xf>
    <xf numFmtId="43" fontId="19" fillId="0" borderId="17" xfId="0" applyNumberFormat="1" applyFont="1" applyBorder="1" applyAlignment="1">
      <alignment vertical="center" wrapText="1"/>
    </xf>
    <xf numFmtId="169" fontId="19" fillId="33" borderId="17" xfId="0" applyNumberFormat="1" applyFont="1" applyFill="1" applyBorder="1" applyAlignment="1">
      <alignment horizontal="center" vertical="center" wrapText="1"/>
    </xf>
    <xf numFmtId="169" fontId="19" fillId="33" borderId="20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/>
    </xf>
    <xf numFmtId="165" fontId="19" fillId="34" borderId="17" xfId="0" applyNumberFormat="1" applyFont="1" applyFill="1" applyBorder="1" applyAlignment="1">
      <alignment horizontal="center" vertical="center" wrapText="1"/>
    </xf>
    <xf numFmtId="165" fontId="19" fillId="34" borderId="20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9" fillId="0" borderId="25" xfId="0" applyFont="1" applyFill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164" fontId="44" fillId="31" borderId="25" xfId="0" applyNumberFormat="1" applyFont="1" applyFill="1" applyBorder="1" applyAlignment="1">
      <alignment/>
    </xf>
    <xf numFmtId="164" fontId="44" fillId="31" borderId="14" xfId="0" applyNumberFormat="1" applyFont="1" applyFill="1" applyBorder="1" applyAlignment="1">
      <alignment/>
    </xf>
    <xf numFmtId="0" fontId="18" fillId="0" borderId="19" xfId="0" applyFont="1" applyBorder="1" applyAlignment="1">
      <alignment/>
    </xf>
    <xf numFmtId="0" fontId="19" fillId="0" borderId="17" xfId="0" applyFont="1" applyBorder="1" applyAlignment="1">
      <alignment/>
    </xf>
    <xf numFmtId="164" fontId="44" fillId="31" borderId="17" xfId="0" applyNumberFormat="1" applyFont="1" applyFill="1" applyBorder="1" applyAlignment="1">
      <alignment/>
    </xf>
    <xf numFmtId="164" fontId="44" fillId="31" borderId="20" xfId="0" applyNumberFormat="1" applyFont="1" applyFill="1" applyBorder="1" applyAlignment="1">
      <alignment/>
    </xf>
    <xf numFmtId="164" fontId="44" fillId="0" borderId="17" xfId="0" applyNumberFormat="1" applyFont="1" applyBorder="1" applyAlignment="1">
      <alignment/>
    </xf>
    <xf numFmtId="164" fontId="44" fillId="0" borderId="20" xfId="0" applyNumberFormat="1" applyFont="1" applyBorder="1" applyAlignment="1">
      <alignment/>
    </xf>
    <xf numFmtId="0" fontId="18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164" fontId="18" fillId="31" borderId="24" xfId="0" applyNumberFormat="1" applyFont="1" applyFill="1" applyBorder="1" applyAlignment="1">
      <alignment/>
    </xf>
    <xf numFmtId="164" fontId="18" fillId="31" borderId="26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27" xfId="0" applyFont="1" applyBorder="1" applyAlignment="1">
      <alignment/>
    </xf>
    <xf numFmtId="164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0" fontId="23" fillId="0" borderId="24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8" xfId="0" applyFont="1" applyBorder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Common\Plan\&#1058;&#1072;&#1088;&#1080;&#1092;\&#1069;&#1083;&#1077;&#1082;&#1090;&#1088;&#1086;&#1101;&#1085;&#1077;&#1088;&#1075;&#1080;&#1103;\2012%20&#1075;&#1086;&#1076;\&#1058;&#1072;&#1073;&#1083;&#1080;&#1094;&#1099;%20&#1087;&#1086;%20&#1052;&#1077;&#1090;&#1086;&#1076;&#1080;&#1082;&#1077;%2020-&#1101;2\&#1058;&#1072;&#1073;&#1083;&#1080;&#1094;&#1099;%202017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_П1_3"/>
      <sheetName val="Баланс_П1_4 "/>
      <sheetName val="Мощность_П1_5"/>
      <sheetName val="Структура_П1_6"/>
      <sheetName val="Плата ЕЭС_П1_13"/>
      <sheetName val="Смета расходов_П1_15"/>
      <sheetName val="Смета разработочная"/>
      <sheetName val="ФОТ_П1_16"/>
      <sheetName val="ФОТ разработчн."/>
      <sheetName val="Амортизация_П1_17"/>
      <sheetName val="Амортизация_П1_17_1"/>
      <sheetName val="КАлькуляция_П1_18_2"/>
      <sheetName val="Капвложения_П1_20"/>
      <sheetName val="Освоение капвлож_П1_20_3"/>
      <sheetName val="Прибыль_П1_21_3"/>
      <sheetName val="Плата усл._П1_24"/>
      <sheetName val="Оплата потерь_П1_25"/>
      <sheetName val="Отпуск эл.эн_П1_30 "/>
      <sheetName val="НВВ"/>
      <sheetName val="Критерии"/>
      <sheetName val="Налог на имущ-во"/>
      <sheetName val="Расчет транспорта"/>
    </sheetNames>
    <sheetDataSet>
      <sheetData sheetId="5">
        <row r="19">
          <cell r="E19">
            <v>520</v>
          </cell>
          <cell r="F19">
            <v>546</v>
          </cell>
          <cell r="G19">
            <v>573.3000000000001</v>
          </cell>
          <cell r="H19">
            <v>601.9650000000001</v>
          </cell>
          <cell r="I19">
            <v>632.0632500000002</v>
          </cell>
        </row>
        <row r="21">
          <cell r="E21">
            <v>10744.9</v>
          </cell>
          <cell r="F21">
            <v>10744.9</v>
          </cell>
          <cell r="G21">
            <v>10744.9</v>
          </cell>
          <cell r="H21">
            <v>10744.9</v>
          </cell>
          <cell r="I21">
            <v>10744.9</v>
          </cell>
        </row>
        <row r="28">
          <cell r="E28">
            <v>15942.1</v>
          </cell>
          <cell r="F28">
            <v>16898.626</v>
          </cell>
          <cell r="G28">
            <v>17912.543560000002</v>
          </cell>
          <cell r="H28">
            <v>18987.296173600003</v>
          </cell>
          <cell r="I28">
            <v>20126.533944016006</v>
          </cell>
        </row>
        <row r="30">
          <cell r="E30">
            <v>4814.5142</v>
          </cell>
          <cell r="F30">
            <v>5103.385052</v>
          </cell>
          <cell r="G30">
            <v>5409.58815512</v>
          </cell>
          <cell r="H30">
            <v>5734.163444427201</v>
          </cell>
          <cell r="I30">
            <v>6078.213251092834</v>
          </cell>
        </row>
        <row r="32">
          <cell r="E32">
            <v>11521.5</v>
          </cell>
          <cell r="F32">
            <v>11510.1</v>
          </cell>
          <cell r="G32">
            <v>11510.1</v>
          </cell>
          <cell r="H32">
            <v>11510.1</v>
          </cell>
          <cell r="I32">
            <v>11510.1</v>
          </cell>
        </row>
        <row r="33">
          <cell r="E33">
            <v>29307.364999999998</v>
          </cell>
          <cell r="F33">
            <v>30673.313899999994</v>
          </cell>
          <cell r="G33">
            <v>32116.117184000006</v>
          </cell>
          <cell r="H33">
            <v>33640.130987540004</v>
          </cell>
          <cell r="I33">
            <v>35249.96005791741</v>
          </cell>
        </row>
        <row r="45">
          <cell r="E45">
            <v>60</v>
          </cell>
          <cell r="F45">
            <v>60</v>
          </cell>
          <cell r="G45">
            <v>60</v>
          </cell>
          <cell r="H45">
            <v>60</v>
          </cell>
          <cell r="I45">
            <v>60</v>
          </cell>
        </row>
      </sheetData>
      <sheetData sheetId="6">
        <row r="35">
          <cell r="F35">
            <v>4765.2</v>
          </cell>
          <cell r="G35">
            <v>4765.2</v>
          </cell>
          <cell r="H35">
            <v>4765.2</v>
          </cell>
          <cell r="I35">
            <v>4765.2</v>
          </cell>
          <cell r="J35">
            <v>4765.2</v>
          </cell>
        </row>
        <row r="40">
          <cell r="G40">
            <v>46364.294</v>
          </cell>
          <cell r="H40">
            <v>49146.151640000004</v>
          </cell>
          <cell r="I40">
            <v>52094.920738400004</v>
          </cell>
          <cell r="J40">
            <v>55220.61598270401</v>
          </cell>
        </row>
        <row r="44">
          <cell r="F44">
            <v>540</v>
          </cell>
          <cell r="G44">
            <v>545</v>
          </cell>
          <cell r="H44">
            <v>545</v>
          </cell>
          <cell r="I44">
            <v>545</v>
          </cell>
          <cell r="J44">
            <v>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5.625" style="1" bestFit="1" customWidth="1"/>
    <col min="2" max="2" width="44.25390625" style="1" customWidth="1"/>
    <col min="3" max="3" width="15.75390625" style="1" bestFit="1" customWidth="1"/>
    <col min="4" max="4" width="15.75390625" style="1" customWidth="1"/>
    <col min="5" max="5" width="16.875" style="1" customWidth="1"/>
    <col min="6" max="10" width="11.875" style="83" bestFit="1" customWidth="1"/>
    <col min="11" max="12" width="9.625" style="83" bestFit="1" customWidth="1"/>
    <col min="13" max="16384" width="9.125" style="83" customWidth="1"/>
  </cols>
  <sheetData>
    <row r="1" spans="1:10" ht="15.75" customHeight="1">
      <c r="A1" s="91" t="s">
        <v>84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90"/>
      <c r="F2" s="90"/>
      <c r="G2" s="90"/>
      <c r="H2" s="90"/>
      <c r="I2" s="90"/>
      <c r="J2" s="90"/>
    </row>
    <row r="3" spans="1:10" ht="15.75">
      <c r="A3" s="90" t="s">
        <v>87</v>
      </c>
      <c r="F3" s="90"/>
      <c r="G3" s="90"/>
      <c r="H3" s="90"/>
      <c r="I3" s="90"/>
      <c r="J3" s="90"/>
    </row>
    <row r="4" spans="1:10" ht="15.75">
      <c r="A4" s="90" t="s">
        <v>88</v>
      </c>
      <c r="F4" s="90"/>
      <c r="G4" s="90"/>
      <c r="H4" s="90"/>
      <c r="I4" s="90"/>
      <c r="J4" s="90"/>
    </row>
    <row r="5" spans="1:10" ht="15.75">
      <c r="A5" s="90" t="s">
        <v>89</v>
      </c>
      <c r="F5" s="90"/>
      <c r="G5" s="90"/>
      <c r="H5" s="90"/>
      <c r="I5" s="90"/>
      <c r="J5" s="90"/>
    </row>
    <row r="6" spans="1:10" ht="15.75">
      <c r="A6" s="90" t="s">
        <v>90</v>
      </c>
      <c r="F6" s="90"/>
      <c r="G6" s="90"/>
      <c r="H6" s="90"/>
      <c r="I6" s="90"/>
      <c r="J6" s="90"/>
    </row>
    <row r="7" spans="1:10" ht="15.75">
      <c r="A7" s="90" t="s">
        <v>91</v>
      </c>
      <c r="F7" s="90"/>
      <c r="G7" s="90"/>
      <c r="H7" s="90"/>
      <c r="I7" s="90"/>
      <c r="J7" s="90"/>
    </row>
    <row r="8" spans="1:10" ht="15.75">
      <c r="A8" s="90" t="s">
        <v>92</v>
      </c>
      <c r="F8" s="90"/>
      <c r="G8" s="90"/>
      <c r="H8" s="90"/>
      <c r="I8" s="90"/>
      <c r="J8" s="90"/>
    </row>
    <row r="9" spans="1:10" ht="15.75">
      <c r="A9" s="90" t="s">
        <v>93</v>
      </c>
      <c r="F9" s="90"/>
      <c r="G9" s="90"/>
      <c r="H9" s="90"/>
      <c r="I9" s="90"/>
      <c r="J9" s="90"/>
    </row>
    <row r="10" spans="1:10" ht="15.75">
      <c r="A10" s="90" t="s">
        <v>94</v>
      </c>
      <c r="B10" s="90"/>
      <c r="C10" s="90"/>
      <c r="D10" s="90"/>
      <c r="E10" s="90"/>
      <c r="F10" s="90"/>
      <c r="G10" s="90"/>
      <c r="H10" s="90"/>
      <c r="I10" s="90"/>
      <c r="J10" s="90"/>
    </row>
    <row r="11" spans="1:10" ht="15.75">
      <c r="A11" s="90" t="s">
        <v>95</v>
      </c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15.75">
      <c r="A12" s="90" t="s">
        <v>96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5.7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5.75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5.75" customHeight="1">
      <c r="A15" s="92" t="s">
        <v>85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5.75" customHeight="1">
      <c r="A16" s="91" t="s">
        <v>86</v>
      </c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6.5" thickBot="1">
      <c r="A17" s="2"/>
      <c r="B17" s="3"/>
      <c r="C17" s="3"/>
      <c r="D17" s="3"/>
      <c r="E17" s="3"/>
      <c r="F17" s="84"/>
      <c r="G17" s="84"/>
      <c r="H17" s="84"/>
      <c r="I17" s="84"/>
      <c r="J17" s="84"/>
    </row>
    <row r="18" spans="1:10" ht="15.75">
      <c r="A18" s="4" t="s">
        <v>0</v>
      </c>
      <c r="B18" s="5" t="s">
        <v>1</v>
      </c>
      <c r="C18" s="6" t="s">
        <v>2</v>
      </c>
      <c r="D18" s="7" t="s">
        <v>3</v>
      </c>
      <c r="E18" s="5" t="s">
        <v>4</v>
      </c>
      <c r="F18" s="8" t="s">
        <v>5</v>
      </c>
      <c r="G18" s="9"/>
      <c r="H18" s="9"/>
      <c r="I18" s="9"/>
      <c r="J18" s="10"/>
    </row>
    <row r="19" spans="1:10" ht="15.75">
      <c r="A19" s="11"/>
      <c r="B19" s="12"/>
      <c r="C19" s="13"/>
      <c r="D19" s="14" t="s">
        <v>6</v>
      </c>
      <c r="E19" s="12"/>
      <c r="F19" s="14" t="s">
        <v>7</v>
      </c>
      <c r="G19" s="14" t="s">
        <v>8</v>
      </c>
      <c r="H19" s="15" t="s">
        <v>9</v>
      </c>
      <c r="I19" s="15" t="s">
        <v>10</v>
      </c>
      <c r="J19" s="16" t="s">
        <v>11</v>
      </c>
    </row>
    <row r="20" spans="1:10" ht="15.75">
      <c r="A20" s="17">
        <v>1</v>
      </c>
      <c r="B20" s="15">
        <v>2</v>
      </c>
      <c r="C20" s="15">
        <v>3</v>
      </c>
      <c r="D20" s="15"/>
      <c r="E20" s="15">
        <v>4</v>
      </c>
      <c r="F20" s="15">
        <v>5</v>
      </c>
      <c r="G20" s="15">
        <v>5</v>
      </c>
      <c r="H20" s="15">
        <v>5</v>
      </c>
      <c r="I20" s="15">
        <v>5</v>
      </c>
      <c r="J20" s="18">
        <v>5</v>
      </c>
    </row>
    <row r="21" spans="1:10" ht="15.75">
      <c r="A21" s="17">
        <v>1</v>
      </c>
      <c r="B21" s="19" t="s">
        <v>12</v>
      </c>
      <c r="C21" s="20" t="s">
        <v>13</v>
      </c>
      <c r="D21" s="21">
        <v>216624.169</v>
      </c>
      <c r="E21" s="21">
        <v>216427.606</v>
      </c>
      <c r="F21" s="22">
        <v>216630</v>
      </c>
      <c r="G21" s="22">
        <v>216630</v>
      </c>
      <c r="H21" s="22">
        <v>216630</v>
      </c>
      <c r="I21" s="22">
        <v>216630</v>
      </c>
      <c r="J21" s="23">
        <v>216630</v>
      </c>
    </row>
    <row r="22" spans="1:10" ht="15.75">
      <c r="A22" s="24" t="s">
        <v>14</v>
      </c>
      <c r="B22" s="19" t="s">
        <v>15</v>
      </c>
      <c r="C22" s="20" t="s">
        <v>16</v>
      </c>
      <c r="D22" s="25">
        <v>6061</v>
      </c>
      <c r="E22" s="25">
        <v>6062</v>
      </c>
      <c r="F22" s="26">
        <v>6061</v>
      </c>
      <c r="G22" s="26">
        <v>6061</v>
      </c>
      <c r="H22" s="26">
        <v>6061</v>
      </c>
      <c r="I22" s="26">
        <v>6061</v>
      </c>
      <c r="J22" s="27">
        <v>6061</v>
      </c>
    </row>
    <row r="23" spans="1:10" ht="15.75">
      <c r="A23" s="17" t="s">
        <v>17</v>
      </c>
      <c r="B23" s="19" t="s">
        <v>18</v>
      </c>
      <c r="C23" s="20" t="s">
        <v>19</v>
      </c>
      <c r="D23" s="28">
        <f aca="true" t="shared" si="0" ref="D23:J23">D21/D22</f>
        <v>35.74066474179178</v>
      </c>
      <c r="E23" s="28">
        <f t="shared" si="0"/>
        <v>35.70234345100627</v>
      </c>
      <c r="F23" s="28">
        <f t="shared" si="0"/>
        <v>35.74162679425837</v>
      </c>
      <c r="G23" s="28">
        <f t="shared" si="0"/>
        <v>35.74162679425837</v>
      </c>
      <c r="H23" s="28">
        <f t="shared" si="0"/>
        <v>35.74162679425837</v>
      </c>
      <c r="I23" s="28">
        <f t="shared" si="0"/>
        <v>35.74162679425837</v>
      </c>
      <c r="J23" s="29">
        <f t="shared" si="0"/>
        <v>35.74162679425837</v>
      </c>
    </row>
    <row r="24" spans="1:10" ht="21" customHeight="1">
      <c r="A24" s="17" t="s">
        <v>20</v>
      </c>
      <c r="B24" s="19" t="s">
        <v>21</v>
      </c>
      <c r="C24" s="30" t="s">
        <v>22</v>
      </c>
      <c r="D24" s="25">
        <v>172.7</v>
      </c>
      <c r="E24" s="25">
        <v>501.29</v>
      </c>
      <c r="F24" s="31">
        <f>'[1]Смета расходов_П1_15'!E19</f>
        <v>520</v>
      </c>
      <c r="G24" s="31">
        <f>'[1]Смета расходов_П1_15'!F19</f>
        <v>546</v>
      </c>
      <c r="H24" s="31">
        <f>'[1]Смета расходов_П1_15'!G19</f>
        <v>573.3000000000001</v>
      </c>
      <c r="I24" s="31">
        <f>'[1]Смета расходов_П1_15'!H19</f>
        <v>601.9650000000001</v>
      </c>
      <c r="J24" s="32">
        <f>'[1]Смета расходов_П1_15'!I19</f>
        <v>632.0632500000002</v>
      </c>
    </row>
    <row r="25" spans="1:10" ht="32.25" customHeight="1">
      <c r="A25" s="17" t="s">
        <v>23</v>
      </c>
      <c r="B25" s="19" t="s">
        <v>24</v>
      </c>
      <c r="C25" s="33" t="s">
        <v>25</v>
      </c>
      <c r="D25" s="25">
        <v>2605.1</v>
      </c>
      <c r="E25" s="25">
        <v>10744.89</v>
      </c>
      <c r="F25" s="31">
        <f>'[1]Смета расходов_П1_15'!E21</f>
        <v>10744.9</v>
      </c>
      <c r="G25" s="31">
        <f>'[1]Смета расходов_П1_15'!F21</f>
        <v>10744.9</v>
      </c>
      <c r="H25" s="31">
        <f>'[1]Смета расходов_П1_15'!G21</f>
        <v>10744.9</v>
      </c>
      <c r="I25" s="31">
        <f>'[1]Смета расходов_П1_15'!H21</f>
        <v>10744.9</v>
      </c>
      <c r="J25" s="32">
        <f>'[1]Смета расходов_П1_15'!I21</f>
        <v>10744.9</v>
      </c>
    </row>
    <row r="26" spans="1:10" ht="15.75">
      <c r="A26" s="17"/>
      <c r="B26" s="19" t="s">
        <v>26</v>
      </c>
      <c r="C26" s="20"/>
      <c r="D26" s="25">
        <v>2605.1</v>
      </c>
      <c r="E26" s="25">
        <f aca="true" t="shared" si="1" ref="E26:J26">E25</f>
        <v>10744.89</v>
      </c>
      <c r="F26" s="25">
        <f t="shared" si="1"/>
        <v>10744.9</v>
      </c>
      <c r="G26" s="25">
        <f t="shared" si="1"/>
        <v>10744.9</v>
      </c>
      <c r="H26" s="25">
        <f t="shared" si="1"/>
        <v>10744.9</v>
      </c>
      <c r="I26" s="25">
        <f t="shared" si="1"/>
        <v>10744.9</v>
      </c>
      <c r="J26" s="34">
        <f t="shared" si="1"/>
        <v>10744.9</v>
      </c>
    </row>
    <row r="27" spans="1:10" ht="15.75" customHeight="1">
      <c r="A27" s="17" t="s">
        <v>27</v>
      </c>
      <c r="B27" s="19" t="s">
        <v>28</v>
      </c>
      <c r="C27" s="33" t="s">
        <v>25</v>
      </c>
      <c r="D27" s="25">
        <v>8876.7</v>
      </c>
      <c r="E27" s="25">
        <v>12112.21</v>
      </c>
      <c r="F27" s="31">
        <f>'[1]Смета расходов_П1_15'!E28</f>
        <v>15942.1</v>
      </c>
      <c r="G27" s="31">
        <f>'[1]Смета расходов_П1_15'!F28</f>
        <v>16898.626</v>
      </c>
      <c r="H27" s="31">
        <f>'[1]Смета расходов_П1_15'!G28</f>
        <v>17912.543560000002</v>
      </c>
      <c r="I27" s="31">
        <f>'[1]Смета расходов_П1_15'!H28</f>
        <v>18987.296173600003</v>
      </c>
      <c r="J27" s="32">
        <f>'[1]Смета расходов_П1_15'!I28</f>
        <v>20126.533944016006</v>
      </c>
    </row>
    <row r="28" spans="1:10" ht="15" customHeight="1">
      <c r="A28" s="17" t="s">
        <v>29</v>
      </c>
      <c r="B28" s="19" t="s">
        <v>30</v>
      </c>
      <c r="C28" s="33" t="s">
        <v>25</v>
      </c>
      <c r="D28" s="25">
        <v>2620.9</v>
      </c>
      <c r="E28" s="25">
        <v>3657.88</v>
      </c>
      <c r="F28" s="31">
        <f>'[1]Смета расходов_П1_15'!E30</f>
        <v>4814.5142</v>
      </c>
      <c r="G28" s="31">
        <f>'[1]Смета расходов_П1_15'!F30</f>
        <v>5103.385052</v>
      </c>
      <c r="H28" s="31">
        <f>'[1]Смета расходов_П1_15'!G30</f>
        <v>5409.58815512</v>
      </c>
      <c r="I28" s="31">
        <f>'[1]Смета расходов_П1_15'!H30</f>
        <v>5734.163444427201</v>
      </c>
      <c r="J28" s="32">
        <f>'[1]Смета расходов_П1_15'!I30</f>
        <v>6078.213251092834</v>
      </c>
    </row>
    <row r="29" spans="1:10" ht="18.75" customHeight="1">
      <c r="A29" s="17" t="s">
        <v>31</v>
      </c>
      <c r="B29" s="19" t="s">
        <v>32</v>
      </c>
      <c r="C29" s="33" t="s">
        <v>25</v>
      </c>
      <c r="D29" s="25">
        <v>11661.1</v>
      </c>
      <c r="E29" s="25">
        <v>9445</v>
      </c>
      <c r="F29" s="31">
        <f>'[1]Смета расходов_П1_15'!E32</f>
        <v>11521.5</v>
      </c>
      <c r="G29" s="31">
        <f>'[1]Смета расходов_П1_15'!F32</f>
        <v>11510.1</v>
      </c>
      <c r="H29" s="31">
        <f>'[1]Смета расходов_П1_15'!G32</f>
        <v>11510.1</v>
      </c>
      <c r="I29" s="31">
        <f>'[1]Смета расходов_П1_15'!H32</f>
        <v>11510.1</v>
      </c>
      <c r="J29" s="32">
        <f>'[1]Смета расходов_П1_15'!I32</f>
        <v>11510.1</v>
      </c>
    </row>
    <row r="30" spans="1:11" ht="18" customHeight="1">
      <c r="A30" s="24">
        <v>8</v>
      </c>
      <c r="B30" s="19" t="s">
        <v>33</v>
      </c>
      <c r="C30" s="33" t="s">
        <v>25</v>
      </c>
      <c r="D30" s="35">
        <f>D31+D32+D33</f>
        <v>22234.7</v>
      </c>
      <c r="E30" s="35">
        <f>E31+E32+E33</f>
        <v>24648.72</v>
      </c>
      <c r="F30" s="36">
        <f>'[1]Смета расходов_П1_15'!E33</f>
        <v>29307.364999999998</v>
      </c>
      <c r="G30" s="36">
        <f>'[1]Смета расходов_П1_15'!F33</f>
        <v>30673.313899999994</v>
      </c>
      <c r="H30" s="36">
        <f>'[1]Смета расходов_П1_15'!G33</f>
        <v>32116.117184000006</v>
      </c>
      <c r="I30" s="36">
        <f>'[1]Смета расходов_П1_15'!H33</f>
        <v>33640.130987540004</v>
      </c>
      <c r="J30" s="37">
        <f>'[1]Смета расходов_П1_15'!I33</f>
        <v>35249.96005791741</v>
      </c>
      <c r="K30" s="85"/>
    </row>
    <row r="31" spans="1:12" ht="17.25" customHeight="1">
      <c r="A31" s="17" t="s">
        <v>34</v>
      </c>
      <c r="B31" s="19" t="s">
        <v>35</v>
      </c>
      <c r="C31" s="33" t="s">
        <v>25</v>
      </c>
      <c r="D31" s="25">
        <v>12019.5</v>
      </c>
      <c r="E31" s="25">
        <v>13606.75</v>
      </c>
      <c r="F31" s="31">
        <f>$E$31/$E$30*F30</f>
        <v>16178.446130823426</v>
      </c>
      <c r="G31" s="31">
        <f>$E$31/$E$30*G30</f>
        <v>16932.486307963452</v>
      </c>
      <c r="H31" s="31">
        <f>$E$31/$E$30*H30</f>
        <v>17728.952152216913</v>
      </c>
      <c r="I31" s="31">
        <f>$E$31/$E$30*I30</f>
        <v>18570.248366434847</v>
      </c>
      <c r="J31" s="32">
        <f>$E$31/$E$30*J30</f>
        <v>19458.9168937806</v>
      </c>
      <c r="L31" s="38"/>
    </row>
    <row r="32" spans="1:12" ht="20.25" customHeight="1">
      <c r="A32" s="17" t="s">
        <v>36</v>
      </c>
      <c r="B32" s="19" t="s">
        <v>37</v>
      </c>
      <c r="C32" s="33" t="s">
        <v>25</v>
      </c>
      <c r="D32" s="25">
        <v>5069</v>
      </c>
      <c r="E32" s="25">
        <v>5738.34</v>
      </c>
      <c r="F32" s="31">
        <f>F30-F31-F33</f>
        <v>8303.718869176573</v>
      </c>
      <c r="G32" s="31">
        <f>G30-G31-G33</f>
        <v>8915.62759203654</v>
      </c>
      <c r="H32" s="31">
        <f>H30-H31-H33</f>
        <v>9561.965031783093</v>
      </c>
      <c r="I32" s="31">
        <f>I30-I31-I33</f>
        <v>10244.682621105156</v>
      </c>
      <c r="J32" s="32">
        <f>J30-J31-J33</f>
        <v>10965.843164136808</v>
      </c>
      <c r="L32" s="38"/>
    </row>
    <row r="33" spans="1:12" ht="35.25" customHeight="1">
      <c r="A33" s="17" t="s">
        <v>38</v>
      </c>
      <c r="B33" s="19" t="s">
        <v>39</v>
      </c>
      <c r="C33" s="33" t="s">
        <v>25</v>
      </c>
      <c r="D33" s="28">
        <f aca="true" t="shared" si="2" ref="D33:J33">D34+D35</f>
        <v>5146.2</v>
      </c>
      <c r="E33" s="28">
        <f t="shared" si="2"/>
        <v>5303.63</v>
      </c>
      <c r="F33" s="28">
        <f t="shared" si="2"/>
        <v>4825.2</v>
      </c>
      <c r="G33" s="28">
        <f t="shared" si="2"/>
        <v>4825.2</v>
      </c>
      <c r="H33" s="28">
        <f t="shared" si="2"/>
        <v>4825.2</v>
      </c>
      <c r="I33" s="28">
        <f t="shared" si="2"/>
        <v>4825.2</v>
      </c>
      <c r="J33" s="29">
        <f t="shared" si="2"/>
        <v>4825.2</v>
      </c>
      <c r="L33" s="38"/>
    </row>
    <row r="34" spans="1:10" ht="18.75" customHeight="1">
      <c r="A34" s="17" t="s">
        <v>40</v>
      </c>
      <c r="B34" s="19" t="s">
        <v>41</v>
      </c>
      <c r="C34" s="33" t="s">
        <v>25</v>
      </c>
      <c r="D34" s="25">
        <v>56.4</v>
      </c>
      <c r="E34" s="25">
        <v>75.18</v>
      </c>
      <c r="F34" s="31">
        <f>'[1]Смета расходов_П1_15'!E45</f>
        <v>60</v>
      </c>
      <c r="G34" s="31">
        <f>'[1]Смета расходов_П1_15'!F45</f>
        <v>60</v>
      </c>
      <c r="H34" s="31">
        <f>'[1]Смета расходов_П1_15'!G45</f>
        <v>60</v>
      </c>
      <c r="I34" s="31">
        <f>'[1]Смета расходов_П1_15'!H45</f>
        <v>60</v>
      </c>
      <c r="J34" s="32">
        <f>'[1]Смета расходов_П1_15'!I45</f>
        <v>60</v>
      </c>
    </row>
    <row r="35" spans="1:10" ht="19.5" customHeight="1">
      <c r="A35" s="17" t="s">
        <v>42</v>
      </c>
      <c r="B35" s="19" t="s">
        <v>43</v>
      </c>
      <c r="C35" s="33" t="s">
        <v>25</v>
      </c>
      <c r="D35" s="25">
        <v>5089.8</v>
      </c>
      <c r="E35" s="25">
        <v>5228.45</v>
      </c>
      <c r="F35" s="31">
        <f>'[1]Смета разработочная'!F35</f>
        <v>4765.2</v>
      </c>
      <c r="G35" s="31">
        <f>'[1]Смета разработочная'!G35</f>
        <v>4765.2</v>
      </c>
      <c r="H35" s="31">
        <f>'[1]Смета разработочная'!H35</f>
        <v>4765.2</v>
      </c>
      <c r="I35" s="31">
        <f>'[1]Смета разработочная'!I35</f>
        <v>4765.2</v>
      </c>
      <c r="J35" s="32">
        <f>'[1]Смета разработочная'!J35</f>
        <v>4765.2</v>
      </c>
    </row>
    <row r="36" spans="1:10" ht="15.75">
      <c r="A36" s="17" t="s">
        <v>44</v>
      </c>
      <c r="B36" s="19" t="s">
        <v>45</v>
      </c>
      <c r="C36" s="33" t="s">
        <v>25</v>
      </c>
      <c r="D36" s="35">
        <f>D24+D25+D27+D28+D29+D30</f>
        <v>48171.2</v>
      </c>
      <c r="E36" s="35">
        <f aca="true" t="shared" si="3" ref="E36:J36">E24+E25+E27+E28+E29+E30</f>
        <v>61109.990000000005</v>
      </c>
      <c r="F36" s="35">
        <f t="shared" si="3"/>
        <v>72850.3792</v>
      </c>
      <c r="G36" s="35">
        <f t="shared" si="3"/>
        <v>75476.324952</v>
      </c>
      <c r="H36" s="35">
        <f t="shared" si="3"/>
        <v>78266.54889912001</v>
      </c>
      <c r="I36" s="35">
        <f t="shared" si="3"/>
        <v>81218.5556055672</v>
      </c>
      <c r="J36" s="39">
        <f t="shared" si="3"/>
        <v>84341.77050302624</v>
      </c>
    </row>
    <row r="37" spans="1:10" ht="15.75">
      <c r="A37" s="17" t="s">
        <v>46</v>
      </c>
      <c r="B37" s="19" t="s">
        <v>47</v>
      </c>
      <c r="C37" s="30" t="s">
        <v>48</v>
      </c>
      <c r="D37" s="35">
        <f aca="true" t="shared" si="4" ref="D37:J37">D36*1000/D21</f>
        <v>222.37223215845322</v>
      </c>
      <c r="E37" s="35">
        <f t="shared" si="4"/>
        <v>282.35764895907045</v>
      </c>
      <c r="F37" s="35">
        <f t="shared" si="4"/>
        <v>336.28942990352215</v>
      </c>
      <c r="G37" s="35">
        <f t="shared" si="4"/>
        <v>348.41123090984627</v>
      </c>
      <c r="H37" s="35">
        <f t="shared" si="4"/>
        <v>361.2913673042516</v>
      </c>
      <c r="I37" s="35">
        <f t="shared" si="4"/>
        <v>374.91831974134334</v>
      </c>
      <c r="J37" s="39">
        <f t="shared" si="4"/>
        <v>389.3355975766341</v>
      </c>
    </row>
    <row r="38" spans="1:10" ht="17.25" customHeight="1">
      <c r="A38" s="17" t="s">
        <v>49</v>
      </c>
      <c r="B38" s="19" t="s">
        <v>50</v>
      </c>
      <c r="C38" s="30" t="s">
        <v>22</v>
      </c>
      <c r="D38" s="35">
        <f>D36</f>
        <v>48171.2</v>
      </c>
      <c r="E38" s="35">
        <f aca="true" t="shared" si="5" ref="E38:J38">E36</f>
        <v>61109.990000000005</v>
      </c>
      <c r="F38" s="35">
        <f t="shared" si="5"/>
        <v>72850.3792</v>
      </c>
      <c r="G38" s="35">
        <f t="shared" si="5"/>
        <v>75476.324952</v>
      </c>
      <c r="H38" s="35">
        <f t="shared" si="5"/>
        <v>78266.54889912001</v>
      </c>
      <c r="I38" s="35">
        <f t="shared" si="5"/>
        <v>81218.5556055672</v>
      </c>
      <c r="J38" s="39">
        <f t="shared" si="5"/>
        <v>84341.77050302624</v>
      </c>
    </row>
    <row r="39" spans="1:12" ht="15.75" customHeight="1">
      <c r="A39" s="17" t="s">
        <v>51</v>
      </c>
      <c r="B39" s="19" t="s">
        <v>52</v>
      </c>
      <c r="C39" s="33" t="s">
        <v>25</v>
      </c>
      <c r="D39" s="25">
        <v>14046.6</v>
      </c>
      <c r="E39" s="25">
        <v>538.34</v>
      </c>
      <c r="F39" s="31">
        <f>'[1]Смета разработочная'!F44</f>
        <v>540</v>
      </c>
      <c r="G39" s="31">
        <f>'[1]Смета разработочная'!G44</f>
        <v>545</v>
      </c>
      <c r="H39" s="31">
        <f>'[1]Смета разработочная'!H44</f>
        <v>545</v>
      </c>
      <c r="I39" s="31">
        <f>'[1]Смета разработочная'!I44</f>
        <v>545</v>
      </c>
      <c r="J39" s="32">
        <f>'[1]Смета разработочная'!J44</f>
        <v>545</v>
      </c>
      <c r="K39" s="38"/>
      <c r="L39" s="86"/>
    </row>
    <row r="40" spans="1:10" ht="15.75">
      <c r="A40" s="40"/>
      <c r="B40" s="41"/>
      <c r="C40" s="33" t="s">
        <v>25</v>
      </c>
      <c r="D40" s="42"/>
      <c r="E40" s="42"/>
      <c r="F40" s="43"/>
      <c r="G40" s="43"/>
      <c r="H40" s="43"/>
      <c r="I40" s="43"/>
      <c r="J40" s="44"/>
    </row>
    <row r="41" spans="1:10" ht="31.5">
      <c r="A41" s="45" t="s">
        <v>53</v>
      </c>
      <c r="B41" s="46" t="s">
        <v>54</v>
      </c>
      <c r="C41" s="33" t="s">
        <v>25</v>
      </c>
      <c r="D41" s="35">
        <f aca="true" t="shared" si="6" ref="D41:J41">D38+D39+D40</f>
        <v>62217.799999999996</v>
      </c>
      <c r="E41" s="35">
        <f t="shared" si="6"/>
        <v>61648.33</v>
      </c>
      <c r="F41" s="35">
        <f t="shared" si="6"/>
        <v>73390.3792</v>
      </c>
      <c r="G41" s="35">
        <f t="shared" si="6"/>
        <v>76021.324952</v>
      </c>
      <c r="H41" s="35">
        <f t="shared" si="6"/>
        <v>78811.54889912001</v>
      </c>
      <c r="I41" s="35">
        <f t="shared" si="6"/>
        <v>81763.5556055672</v>
      </c>
      <c r="J41" s="39">
        <f t="shared" si="6"/>
        <v>84886.77050302624</v>
      </c>
    </row>
    <row r="42" spans="1:10" ht="15.75">
      <c r="A42" s="47" t="s">
        <v>55</v>
      </c>
      <c r="B42" s="48" t="s">
        <v>56</v>
      </c>
      <c r="C42" s="30" t="s">
        <v>48</v>
      </c>
      <c r="D42" s="35">
        <f aca="true" t="shared" si="7" ref="D42:J42">D41*1000/D21</f>
        <v>287.21541223777297</v>
      </c>
      <c r="E42" s="35">
        <f t="shared" si="7"/>
        <v>284.84503959259246</v>
      </c>
      <c r="F42" s="35">
        <f t="shared" si="7"/>
        <v>338.7821594423672</v>
      </c>
      <c r="G42" s="35">
        <f t="shared" si="7"/>
        <v>350.92704127775465</v>
      </c>
      <c r="H42" s="35">
        <f t="shared" si="7"/>
        <v>363.80717767216</v>
      </c>
      <c r="I42" s="35">
        <f t="shared" si="7"/>
        <v>377.4341301092517</v>
      </c>
      <c r="J42" s="39">
        <f t="shared" si="7"/>
        <v>391.85140794454253</v>
      </c>
    </row>
    <row r="43" spans="1:10" ht="15.75">
      <c r="A43" s="49"/>
      <c r="B43" s="50"/>
      <c r="C43" s="51" t="s">
        <v>57</v>
      </c>
      <c r="D43" s="35">
        <f aca="true" t="shared" si="8" ref="D43:J43">D42/12*D22</f>
        <v>145067.7177977618</v>
      </c>
      <c r="E43" s="35">
        <f t="shared" si="8"/>
        <v>143894.21916752463</v>
      </c>
      <c r="F43" s="35">
        <f t="shared" si="8"/>
        <v>171113.22236501562</v>
      </c>
      <c r="G43" s="35">
        <f t="shared" si="8"/>
        <v>177247.39976537257</v>
      </c>
      <c r="H43" s="35">
        <f t="shared" si="8"/>
        <v>183752.94198924678</v>
      </c>
      <c r="I43" s="35">
        <f t="shared" si="8"/>
        <v>190635.6885493479</v>
      </c>
      <c r="J43" s="39">
        <f t="shared" si="8"/>
        <v>197917.61529598935</v>
      </c>
    </row>
    <row r="44" spans="1:10" ht="15.75">
      <c r="A44" s="52" t="s">
        <v>58</v>
      </c>
      <c r="B44" s="19" t="s">
        <v>59</v>
      </c>
      <c r="C44" s="53" t="s">
        <v>60</v>
      </c>
      <c r="D44" s="35">
        <f>D41</f>
        <v>62217.799999999996</v>
      </c>
      <c r="E44" s="35">
        <f aca="true" t="shared" si="9" ref="E44:J44">E41</f>
        <v>61648.33</v>
      </c>
      <c r="F44" s="35">
        <f t="shared" si="9"/>
        <v>73390.3792</v>
      </c>
      <c r="G44" s="35">
        <f t="shared" si="9"/>
        <v>76021.324952</v>
      </c>
      <c r="H44" s="35">
        <f t="shared" si="9"/>
        <v>78811.54889912001</v>
      </c>
      <c r="I44" s="35">
        <f t="shared" si="9"/>
        <v>81763.5556055672</v>
      </c>
      <c r="J44" s="39">
        <f t="shared" si="9"/>
        <v>84886.77050302624</v>
      </c>
    </row>
    <row r="45" spans="1:10" ht="15.75">
      <c r="A45" s="52" t="s">
        <v>61</v>
      </c>
      <c r="B45" s="19" t="s">
        <v>62</v>
      </c>
      <c r="C45" s="53" t="s">
        <v>13</v>
      </c>
      <c r="D45" s="26">
        <v>21631.595</v>
      </c>
      <c r="E45" s="26">
        <v>20247.2</v>
      </c>
      <c r="F45" s="26">
        <v>21632</v>
      </c>
      <c r="G45" s="26">
        <v>21632</v>
      </c>
      <c r="H45" s="26">
        <v>21632</v>
      </c>
      <c r="I45" s="26">
        <v>21632</v>
      </c>
      <c r="J45" s="27">
        <v>21632</v>
      </c>
    </row>
    <row r="46" spans="1:10" ht="15.75">
      <c r="A46" s="52" t="s">
        <v>63</v>
      </c>
      <c r="B46" s="19" t="s">
        <v>64</v>
      </c>
      <c r="C46" s="53" t="s">
        <v>65</v>
      </c>
      <c r="D46" s="35">
        <v>9.61406389377876</v>
      </c>
      <c r="E46" s="35">
        <v>9.61406389377876</v>
      </c>
      <c r="F46" s="35">
        <v>9.614063893778765</v>
      </c>
      <c r="G46" s="35">
        <v>9.614063893778765</v>
      </c>
      <c r="H46" s="35">
        <v>9.614063893778765</v>
      </c>
      <c r="I46" s="35">
        <v>9.614063893778765</v>
      </c>
      <c r="J46" s="39">
        <v>9.614063893778765</v>
      </c>
    </row>
    <row r="47" spans="1:10" ht="15.75">
      <c r="A47" s="52" t="s">
        <v>66</v>
      </c>
      <c r="B47" s="19" t="s">
        <v>67</v>
      </c>
      <c r="C47" s="54" t="s">
        <v>68</v>
      </c>
      <c r="D47" s="55">
        <v>1.8019147</v>
      </c>
      <c r="E47" s="55">
        <v>1.88827</v>
      </c>
      <c r="F47" s="56">
        <v>2.022</v>
      </c>
      <c r="G47" s="57">
        <f>G48/G45</f>
        <v>2.143319803994083</v>
      </c>
      <c r="H47" s="57">
        <f>H48/H45</f>
        <v>2.271918992233728</v>
      </c>
      <c r="I47" s="57">
        <f>I48/I45</f>
        <v>2.4082341317677516</v>
      </c>
      <c r="J47" s="58">
        <f>J48/J45</f>
        <v>2.552728179673817</v>
      </c>
    </row>
    <row r="48" spans="1:10" ht="30" customHeight="1">
      <c r="A48" s="17" t="s">
        <v>69</v>
      </c>
      <c r="B48" s="19" t="s">
        <v>70</v>
      </c>
      <c r="C48" s="30" t="s">
        <v>22</v>
      </c>
      <c r="D48" s="35">
        <f>D45*D47</f>
        <v>38978.2890149465</v>
      </c>
      <c r="E48" s="35">
        <f>E45*E47</f>
        <v>38232.180344</v>
      </c>
      <c r="F48" s="35">
        <f>F45*F47</f>
        <v>43739.903999999995</v>
      </c>
      <c r="G48" s="36">
        <f>'[1]Смета разработочная'!G40</f>
        <v>46364.294</v>
      </c>
      <c r="H48" s="36">
        <f>'[1]Смета разработочная'!H40</f>
        <v>49146.151640000004</v>
      </c>
      <c r="I48" s="36">
        <f>'[1]Смета разработочная'!I40</f>
        <v>52094.920738400004</v>
      </c>
      <c r="J48" s="37">
        <f>'[1]Смета разработочная'!J40</f>
        <v>55220.61598270401</v>
      </c>
    </row>
    <row r="49" spans="1:10" ht="15.75">
      <c r="A49" s="17" t="s">
        <v>71</v>
      </c>
      <c r="B49" s="59" t="s">
        <v>72</v>
      </c>
      <c r="C49" s="30" t="s">
        <v>48</v>
      </c>
      <c r="D49" s="60">
        <f aca="true" t="shared" si="10" ref="D49:J49">D48*1000/D21</f>
        <v>179.93508847549927</v>
      </c>
      <c r="E49" s="60">
        <f t="shared" si="10"/>
        <v>176.65112621538677</v>
      </c>
      <c r="F49" s="60">
        <f t="shared" si="10"/>
        <v>201.91064949452982</v>
      </c>
      <c r="G49" s="60">
        <f t="shared" si="10"/>
        <v>214.02526889165858</v>
      </c>
      <c r="H49" s="60">
        <f t="shared" si="10"/>
        <v>226.8667850251581</v>
      </c>
      <c r="I49" s="60">
        <f t="shared" si="10"/>
        <v>240.4787921266676</v>
      </c>
      <c r="J49" s="61">
        <f t="shared" si="10"/>
        <v>254.9075196542677</v>
      </c>
    </row>
    <row r="50" spans="1:10" ht="15.75">
      <c r="A50" s="62">
        <v>21</v>
      </c>
      <c r="B50" s="19" t="s">
        <v>73</v>
      </c>
      <c r="C50" s="53" t="s">
        <v>74</v>
      </c>
      <c r="D50" s="63">
        <v>5904.36</v>
      </c>
      <c r="E50" s="63">
        <v>5904.36</v>
      </c>
      <c r="F50" s="63">
        <v>5904.36</v>
      </c>
      <c r="G50" s="63">
        <v>5904.36</v>
      </c>
      <c r="H50" s="63">
        <v>5904.36</v>
      </c>
      <c r="I50" s="63">
        <v>5904.36</v>
      </c>
      <c r="J50" s="64">
        <v>5904.36</v>
      </c>
    </row>
    <row r="51" spans="1:10" ht="15.75">
      <c r="A51" s="65" t="s">
        <v>75</v>
      </c>
      <c r="B51" s="19" t="s">
        <v>76</v>
      </c>
      <c r="C51" s="20" t="s">
        <v>77</v>
      </c>
      <c r="D51" s="35">
        <f aca="true" t="shared" si="11" ref="D51:J51">D44/D50</f>
        <v>10.537602720701312</v>
      </c>
      <c r="E51" s="35">
        <f t="shared" si="11"/>
        <v>10.44115365594239</v>
      </c>
      <c r="F51" s="35">
        <f t="shared" si="11"/>
        <v>12.429861864791443</v>
      </c>
      <c r="G51" s="35">
        <f t="shared" si="11"/>
        <v>12.875455587396432</v>
      </c>
      <c r="H51" s="35">
        <f t="shared" si="11"/>
        <v>13.348025679179456</v>
      </c>
      <c r="I51" s="35">
        <f t="shared" si="11"/>
        <v>13.847996329080072</v>
      </c>
      <c r="J51" s="39">
        <f t="shared" si="11"/>
        <v>14.376963888215869</v>
      </c>
    </row>
    <row r="52" spans="1:10" ht="16.5" thickBot="1">
      <c r="A52" s="66"/>
      <c r="B52" s="67"/>
      <c r="C52" s="67"/>
      <c r="D52" s="67"/>
      <c r="E52" s="67"/>
      <c r="F52" s="87"/>
      <c r="G52" s="87"/>
      <c r="H52" s="87"/>
      <c r="I52" s="87"/>
      <c r="J52" s="88"/>
    </row>
    <row r="53" spans="1:10" ht="16.5" customHeight="1">
      <c r="A53" s="89"/>
      <c r="B53" s="68" t="s">
        <v>78</v>
      </c>
      <c r="C53" s="69" t="s">
        <v>22</v>
      </c>
      <c r="D53" s="70">
        <f>D24+D25+D27+D31+D32+D39*0.8</f>
        <v>39980.28</v>
      </c>
      <c r="E53" s="70">
        <f aca="true" t="shared" si="12" ref="E53:J53">E24+E25+E27+E31+E32+E39*0.8</f>
        <v>43134.151999999995</v>
      </c>
      <c r="F53" s="70">
        <f t="shared" si="12"/>
        <v>52121.16499999999</v>
      </c>
      <c r="G53" s="70">
        <f t="shared" si="12"/>
        <v>54473.639899999995</v>
      </c>
      <c r="H53" s="70">
        <f t="shared" si="12"/>
        <v>56957.66074400001</v>
      </c>
      <c r="I53" s="70">
        <f t="shared" si="12"/>
        <v>59585.09216114001</v>
      </c>
      <c r="J53" s="71">
        <f t="shared" si="12"/>
        <v>62364.25725193341</v>
      </c>
    </row>
    <row r="54" spans="1:10" ht="15.75">
      <c r="A54" s="72"/>
      <c r="B54" s="73" t="s">
        <v>79</v>
      </c>
      <c r="C54" s="30" t="s">
        <v>22</v>
      </c>
      <c r="D54" s="74">
        <f>D28+D29+D34+D35+D39*0.2</f>
        <v>22237.52</v>
      </c>
      <c r="E54" s="74">
        <f aca="true" t="shared" si="13" ref="E54:J54">E28+E29+E34+E35+E39*0.2</f>
        <v>18514.178000000004</v>
      </c>
      <c r="F54" s="74">
        <f t="shared" si="13"/>
        <v>21269.2142</v>
      </c>
      <c r="G54" s="74">
        <f t="shared" si="13"/>
        <v>21547.685052</v>
      </c>
      <c r="H54" s="74">
        <f t="shared" si="13"/>
        <v>21853.88815512</v>
      </c>
      <c r="I54" s="74">
        <f t="shared" si="13"/>
        <v>22178.4634444272</v>
      </c>
      <c r="J54" s="75">
        <f t="shared" si="13"/>
        <v>22522.513251092834</v>
      </c>
    </row>
    <row r="55" spans="1:10" ht="15.75" hidden="1">
      <c r="A55" s="72"/>
      <c r="B55" s="73" t="s">
        <v>80</v>
      </c>
      <c r="C55" s="30" t="s">
        <v>22</v>
      </c>
      <c r="D55" s="76"/>
      <c r="E55" s="76"/>
      <c r="F55" s="76"/>
      <c r="G55" s="76"/>
      <c r="H55" s="76"/>
      <c r="I55" s="76"/>
      <c r="J55" s="77"/>
    </row>
    <row r="56" spans="1:10" ht="16.5" thickBot="1">
      <c r="A56" s="66"/>
      <c r="B56" s="78" t="s">
        <v>81</v>
      </c>
      <c r="C56" s="79" t="s">
        <v>22</v>
      </c>
      <c r="D56" s="80">
        <f aca="true" t="shared" si="14" ref="D56:J56">SUM(D53:D55)</f>
        <v>62217.8</v>
      </c>
      <c r="E56" s="80">
        <f t="shared" si="14"/>
        <v>61648.33</v>
      </c>
      <c r="F56" s="80">
        <f>SUM(F53:F55)</f>
        <v>73390.3792</v>
      </c>
      <c r="G56" s="80">
        <f t="shared" si="14"/>
        <v>76021.324952</v>
      </c>
      <c r="H56" s="80">
        <f t="shared" si="14"/>
        <v>78811.54889912001</v>
      </c>
      <c r="I56" s="80">
        <f t="shared" si="14"/>
        <v>81763.5556055672</v>
      </c>
      <c r="J56" s="81">
        <f t="shared" si="14"/>
        <v>84886.77050302624</v>
      </c>
    </row>
    <row r="59" spans="2:5" ht="16.5">
      <c r="B59" s="82" t="s">
        <v>82</v>
      </c>
      <c r="E59" s="82"/>
    </row>
    <row r="60" ht="15" customHeight="1">
      <c r="B60" s="82" t="s">
        <v>83</v>
      </c>
    </row>
    <row r="61" spans="8:10" ht="15.75">
      <c r="H61" s="85"/>
      <c r="I61" s="85"/>
      <c r="J61" s="85"/>
    </row>
  </sheetData>
  <sheetProtection/>
  <mergeCells count="10">
    <mergeCell ref="A42:A43"/>
    <mergeCell ref="B42:B43"/>
    <mergeCell ref="A15:J15"/>
    <mergeCell ref="A16:J16"/>
    <mergeCell ref="A1:J1"/>
    <mergeCell ref="A18:A19"/>
    <mergeCell ref="B18:B19"/>
    <mergeCell ref="C18:C19"/>
    <mergeCell ref="E18:E19"/>
    <mergeCell ref="F18:J18"/>
  </mergeCells>
  <printOptions/>
  <pageMargins left="0.7874015748031497" right="0" top="0.1968503937007874" bottom="0" header="0.31496062992125984" footer="0.31496062992125984"/>
  <pageSetup blackAndWhite="1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крюкова</dc:creator>
  <cp:keywords/>
  <dc:description/>
  <cp:lastModifiedBy>крюкова</cp:lastModifiedBy>
  <dcterms:created xsi:type="dcterms:W3CDTF">2016-04-25T06:11:13Z</dcterms:created>
  <dcterms:modified xsi:type="dcterms:W3CDTF">2016-04-25T06:29:21Z</dcterms:modified>
  <cp:category/>
  <cp:version/>
  <cp:contentType/>
  <cp:contentStatus/>
</cp:coreProperties>
</file>