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7305" activeTab="0"/>
  </bookViews>
  <sheets>
    <sheet name="2015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<sst xmlns="http://schemas.openxmlformats.org/spreadsheetml/2006/main" count="37" uniqueCount="32">
  <si>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</si>
  <si>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</si>
  <si>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</si>
  <si>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</si>
  <si>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</si>
  <si>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</si>
  <si>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</si>
  <si>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</si>
  <si>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</si>
  <si>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п/годие</t>
  </si>
  <si>
    <t>июль</t>
  </si>
  <si>
    <t>август</t>
  </si>
  <si>
    <t>сентябрь</t>
  </si>
  <si>
    <t>3 квартал</t>
  </si>
  <si>
    <t>9 месяц.</t>
  </si>
  <si>
    <t xml:space="preserve">октябрь </t>
  </si>
  <si>
    <t>ноябрь</t>
  </si>
  <si>
    <t>декабрь</t>
  </si>
  <si>
    <t>4 квартал</t>
  </si>
  <si>
    <t>2015 год</t>
  </si>
  <si>
    <t>по балансу</t>
  </si>
  <si>
    <t>в сч-фактурах</t>
  </si>
  <si>
    <t>всего</t>
  </si>
  <si>
    <t>сверх.нормы</t>
  </si>
  <si>
    <t>техн.расход</t>
  </si>
  <si>
    <t>Потери ООО "АЭС Инвест", кВтч</t>
  </si>
  <si>
    <t>Тариф, руб/кВтч</t>
  </si>
  <si>
    <t>Сумма предъявленная, руб. без НДС</t>
  </si>
  <si>
    <t>Разница в кол-ве потерь, кВтч</t>
  </si>
  <si>
    <t>Разница в сумме, руб.</t>
  </si>
  <si>
    <t>декабрь 2014</t>
  </si>
  <si>
    <t>Количество и стоимость закупки потерь эл/энергии в балансе и сч-фактурах ООО "АЭС Инвест" за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</si>
</sst>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3" fontId="43" fillId="0" borderId="10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4" fontId="43" fillId="0" borderId="10" xfId="0" applyNumberFormat="1" applyFont="1" applyBorder="1" applyAlignment="1">
      <alignment/>
    </xf>
    <xf numFmtId="4" fontId="43" fillId="31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3" fontId="44" fillId="31" borderId="10" xfId="0" applyNumberFormat="1" applyFont="1" applyFill="1" applyBorder="1" applyAlignment="1">
      <alignment/>
    </xf>
    <xf numFmtId="3" fontId="44" fillId="0" borderId="10" xfId="0" applyNumberFormat="1" applyFont="1" applyBorder="1" applyAlignment="1">
      <alignment/>
    </xf>
    <xf numFmtId="4" fontId="45" fillId="0" borderId="0" xfId="0" applyNumberFormat="1" applyFont="1" applyAlignment="1">
      <alignment horizontal="center"/>
    </xf>
    <xf numFmtId="4" fontId="44" fillId="31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44" fillId="31" borderId="11" xfId="0" applyNumberFormat="1" applyFont="1" applyFill="1" applyBorder="1" applyAlignment="1">
      <alignment/>
    </xf>
    <xf numFmtId="0" fontId="43" fillId="0" borderId="11" xfId="0" applyFont="1" applyBorder="1" applyAlignment="1">
      <alignment/>
    </xf>
    <xf numFmtId="4" fontId="43" fillId="31" borderId="11" xfId="0" applyNumberFormat="1" applyFont="1" applyFill="1" applyBorder="1" applyAlignment="1">
      <alignment/>
    </xf>
    <xf numFmtId="4" fontId="44" fillId="31" borderId="11" xfId="0" applyNumberFormat="1" applyFont="1" applyFill="1" applyBorder="1" applyAlignment="1">
      <alignment/>
    </xf>
    <xf numFmtId="49" fontId="2" fillId="35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4" fillId="31" borderId="12" xfId="0" applyNumberFormat="1" applyFont="1" applyFill="1" applyBorder="1" applyAlignment="1">
      <alignment/>
    </xf>
    <xf numFmtId="3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4" fontId="43" fillId="31" borderId="12" xfId="0" applyNumberFormat="1" applyFont="1" applyFill="1" applyBorder="1" applyAlignment="1">
      <alignment/>
    </xf>
    <xf numFmtId="4" fontId="44" fillId="35" borderId="12" xfId="0" applyNumberFormat="1" applyFont="1" applyFill="1" applyBorder="1" applyAlignment="1">
      <alignment/>
    </xf>
    <xf numFmtId="3" fontId="43" fillId="0" borderId="12" xfId="0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43" fillId="0" borderId="14" xfId="0" applyNumberFormat="1" applyFont="1" applyBorder="1" applyAlignment="1">
      <alignment/>
    </xf>
    <xf numFmtId="0" fontId="43" fillId="0" borderId="14" xfId="0" applyFont="1" applyBorder="1" applyAlignment="1">
      <alignment/>
    </xf>
    <xf numFmtId="4" fontId="43" fillId="0" borderId="14" xfId="0" applyNumberFormat="1" applyFont="1" applyBorder="1" applyAlignment="1">
      <alignment/>
    </xf>
    <xf numFmtId="0" fontId="43" fillId="34" borderId="10" xfId="0" applyFont="1" applyFill="1" applyBorder="1" applyAlignment="1">
      <alignment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43" fillId="0" borderId="11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3" fontId="44" fillId="0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3.421875" style="6" customWidth="1"/>
    <col min="2" max="2" width="14.28125" style="9" customWidth="1"/>
    <col min="3" max="3" width="14.28125" style="12" customWidth="1"/>
    <col min="4" max="4" width="11.7109375" style="12" bestFit="1" customWidth="1"/>
    <col min="5" max="5" width="12.421875" style="12" bestFit="1" customWidth="1"/>
    <col min="6" max="6" width="16.00390625" style="7" bestFit="1" customWidth="1"/>
    <col min="7" max="7" width="12.421875" style="7" bestFit="1" customWidth="1"/>
    <col min="8" max="9" width="14.28125" style="14" bestFit="1" customWidth="1"/>
    <col min="10" max="10" width="13.421875" style="14" customWidth="1"/>
    <col min="11" max="11" width="14.7109375" style="7" customWidth="1"/>
    <col min="12" max="12" width="14.7109375" style="14" customWidth="1"/>
    <col min="13" max="13" width="12.421875" style="7" bestFit="1" customWidth="1"/>
    <col min="14" max="14" width="11.57421875" style="14" bestFit="1" customWidth="1"/>
    <col min="15" max="16384" width="9.140625" style="7" customWidth="1"/>
  </cols>
  <sheetData>
    <row r="1" spans="1:12" ht="18.7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1"/>
    </row>
    <row r="2" spans="1:12" ht="16.5" thickBot="1">
      <c r="A2" s="42"/>
      <c r="B2" s="43"/>
      <c r="C2" s="44"/>
      <c r="D2" s="44"/>
      <c r="E2" s="44"/>
      <c r="F2" s="45"/>
      <c r="G2" s="45"/>
      <c r="H2" s="46"/>
      <c r="I2" s="46"/>
      <c r="J2" s="46"/>
      <c r="K2" s="45"/>
      <c r="L2" s="46"/>
    </row>
    <row r="3" spans="1:12" ht="15.75">
      <c r="A3" s="60" t="s">
        <v>0</v>
      </c>
      <c r="B3" s="64" t="s">
        <v>25</v>
      </c>
      <c r="C3" s="64"/>
      <c r="D3" s="64"/>
      <c r="E3" s="64"/>
      <c r="F3" s="51" t="s">
        <v>26</v>
      </c>
      <c r="G3" s="52"/>
      <c r="H3" s="54" t="s">
        <v>27</v>
      </c>
      <c r="I3" s="54"/>
      <c r="J3" s="54"/>
      <c r="K3" s="56" t="s">
        <v>28</v>
      </c>
      <c r="L3" s="48" t="s">
        <v>29</v>
      </c>
    </row>
    <row r="4" spans="1:12" ht="15" customHeight="1">
      <c r="A4" s="61"/>
      <c r="B4" s="65" t="s">
        <v>20</v>
      </c>
      <c r="C4" s="63" t="s">
        <v>21</v>
      </c>
      <c r="D4" s="63"/>
      <c r="E4" s="63"/>
      <c r="F4" s="53"/>
      <c r="G4" s="53"/>
      <c r="H4" s="55"/>
      <c r="I4" s="55"/>
      <c r="J4" s="55"/>
      <c r="K4" s="57"/>
      <c r="L4" s="49"/>
    </row>
    <row r="5" spans="1:12" ht="15" customHeight="1" thickBot="1">
      <c r="A5" s="62"/>
      <c r="B5" s="66"/>
      <c r="C5" s="38" t="s">
        <v>22</v>
      </c>
      <c r="D5" s="39" t="s">
        <v>24</v>
      </c>
      <c r="E5" s="39" t="s">
        <v>23</v>
      </c>
      <c r="F5" s="39" t="s">
        <v>24</v>
      </c>
      <c r="G5" s="39" t="s">
        <v>23</v>
      </c>
      <c r="H5" s="40" t="s">
        <v>22</v>
      </c>
      <c r="I5" s="41" t="s">
        <v>24</v>
      </c>
      <c r="J5" s="41" t="s">
        <v>23</v>
      </c>
      <c r="K5" s="58"/>
      <c r="L5" s="50"/>
    </row>
    <row r="6" spans="1:12" ht="16.5" thickBot="1">
      <c r="A6" s="31" t="s">
        <v>30</v>
      </c>
      <c r="B6" s="32">
        <v>3697922</v>
      </c>
      <c r="C6" s="33">
        <f>D6+E6</f>
        <v>3854983</v>
      </c>
      <c r="D6" s="34">
        <v>2215000</v>
      </c>
      <c r="E6" s="34">
        <v>1639983</v>
      </c>
      <c r="F6" s="35">
        <v>1.55015</v>
      </c>
      <c r="G6" s="35">
        <v>1.54621</v>
      </c>
      <c r="H6" s="36">
        <f>I6+J6</f>
        <v>5969340.36443</v>
      </c>
      <c r="I6" s="36">
        <f>D6*F6</f>
        <v>3433582.25</v>
      </c>
      <c r="J6" s="36">
        <f>E6*G6</f>
        <v>2535758.11443</v>
      </c>
      <c r="K6" s="33">
        <f>C6-B6</f>
        <v>157061</v>
      </c>
      <c r="L6" s="37">
        <f>H6-(B6*(H6/C6))</f>
        <v>243204.85122184455</v>
      </c>
    </row>
    <row r="7" spans="1:12" ht="15.75">
      <c r="A7" s="25" t="s">
        <v>1</v>
      </c>
      <c r="B7" s="26">
        <v>2147603</v>
      </c>
      <c r="C7" s="27">
        <f>D7+E7</f>
        <v>2252476</v>
      </c>
      <c r="D7" s="67">
        <v>2179010</v>
      </c>
      <c r="E7" s="67">
        <f>72780+526+160</f>
        <v>73466</v>
      </c>
      <c r="F7" s="28">
        <v>1.53726</v>
      </c>
      <c r="G7" s="28">
        <v>1.53309</v>
      </c>
      <c r="H7" s="29">
        <f>I7+J7</f>
        <v>3462334.90254</v>
      </c>
      <c r="I7" s="29">
        <f aca="true" t="shared" si="0" ref="I7:J9">D7*F7</f>
        <v>3349704.9126</v>
      </c>
      <c r="J7" s="29">
        <f t="shared" si="0"/>
        <v>112629.98994</v>
      </c>
      <c r="K7" s="27">
        <f>C7-B7</f>
        <v>104873</v>
      </c>
      <c r="L7" s="30">
        <f>H7-(B7*(H7/C7))</f>
        <v>161202.80448452197</v>
      </c>
    </row>
    <row r="8" spans="1:12" ht="15.75">
      <c r="A8" s="2" t="s">
        <v>2</v>
      </c>
      <c r="B8" s="10">
        <v>716604</v>
      </c>
      <c r="C8" s="19">
        <f>D8+E8</f>
        <v>745176.53032</v>
      </c>
      <c r="D8" s="68">
        <f>716604-24</f>
        <v>716580</v>
      </c>
      <c r="E8" s="68">
        <f>28595+1.53032</f>
        <v>28596.53032</v>
      </c>
      <c r="F8" s="8">
        <v>1.53032</v>
      </c>
      <c r="G8" s="8">
        <v>1.53032</v>
      </c>
      <c r="H8" s="16">
        <f>I8+J8</f>
        <v>1140358.5478793024</v>
      </c>
      <c r="I8" s="16">
        <f t="shared" si="0"/>
        <v>1096596.7056</v>
      </c>
      <c r="J8" s="16">
        <f t="shared" si="0"/>
        <v>43761.8422793024</v>
      </c>
      <c r="K8" s="19">
        <f>C8-B8</f>
        <v>28572.53032000002</v>
      </c>
      <c r="L8" s="22">
        <f>H8-(B8*(H8/C8))</f>
        <v>43725.11459930241</v>
      </c>
    </row>
    <row r="9" spans="1:12" ht="15.75">
      <c r="A9" s="2" t="s">
        <v>3</v>
      </c>
      <c r="B9" s="10">
        <v>2674081</v>
      </c>
      <c r="C9" s="19">
        <f>D9+E9</f>
        <v>2707948</v>
      </c>
      <c r="D9" s="68">
        <f>2179010+78</f>
        <v>2179088</v>
      </c>
      <c r="E9" s="68">
        <v>528860</v>
      </c>
      <c r="F9" s="8">
        <v>1.58635</v>
      </c>
      <c r="G9" s="8">
        <v>1.58303</v>
      </c>
      <c r="H9" s="16">
        <f>I9+J9</f>
        <v>4293997.4946</v>
      </c>
      <c r="I9" s="16">
        <f t="shared" si="0"/>
        <v>3456796.2487999997</v>
      </c>
      <c r="J9" s="16">
        <f t="shared" si="0"/>
        <v>837201.2457999999</v>
      </c>
      <c r="K9" s="19">
        <f>C9-B9</f>
        <v>33867</v>
      </c>
      <c r="L9" s="22">
        <f>H9-(B9*(H9/C9))</f>
        <v>53702.95631585922</v>
      </c>
    </row>
    <row r="10" spans="1:12" ht="15.75">
      <c r="A10" s="1"/>
      <c r="B10" s="10"/>
      <c r="C10" s="20"/>
      <c r="D10" s="68"/>
      <c r="E10" s="68"/>
      <c r="F10" s="8"/>
      <c r="G10" s="8"/>
      <c r="H10" s="15"/>
      <c r="I10" s="15"/>
      <c r="J10" s="15"/>
      <c r="K10" s="13"/>
      <c r="L10" s="15"/>
    </row>
    <row r="11" spans="1:12" ht="15.75">
      <c r="A11" s="3" t="s">
        <v>4</v>
      </c>
      <c r="B11" s="11">
        <f>SUM(B7:B9)</f>
        <v>5538288</v>
      </c>
      <c r="C11" s="11">
        <f>SUM(C7:C9)</f>
        <v>5705600.53032</v>
      </c>
      <c r="D11" s="11">
        <f>SUM(D7:D9)</f>
        <v>5074678</v>
      </c>
      <c r="E11" s="11">
        <f>SUM(E7:E9)</f>
        <v>630922.53032</v>
      </c>
      <c r="F11" s="8"/>
      <c r="G11" s="8"/>
      <c r="H11" s="17">
        <f>SUM(H7:H9)</f>
        <v>8896690.945019303</v>
      </c>
      <c r="I11" s="17">
        <f>SUM(I7:I9)</f>
        <v>7903097.867000001</v>
      </c>
      <c r="J11" s="17">
        <f>SUM(J7:J9)</f>
        <v>993593.0780193023</v>
      </c>
      <c r="K11" s="11">
        <f>SUM(K7:K9)</f>
        <v>167312.53032000002</v>
      </c>
      <c r="L11" s="23">
        <f>SUM(L7:L9)</f>
        <v>258630.8753996836</v>
      </c>
    </row>
    <row r="12" spans="1:12" ht="15.75">
      <c r="A12" s="4"/>
      <c r="B12" s="10"/>
      <c r="C12" s="20"/>
      <c r="D12" s="68"/>
      <c r="E12" s="68"/>
      <c r="F12" s="8"/>
      <c r="G12" s="8"/>
      <c r="H12" s="15"/>
      <c r="I12" s="15"/>
      <c r="J12" s="15"/>
      <c r="K12" s="13"/>
      <c r="L12" s="15"/>
    </row>
    <row r="13" spans="1:12" ht="15.75">
      <c r="A13" s="2" t="s">
        <v>5</v>
      </c>
      <c r="B13" s="10">
        <v>1065466</v>
      </c>
      <c r="C13" s="19">
        <f>D13+E13</f>
        <v>1100234</v>
      </c>
      <c r="D13" s="68">
        <f>1100137+97</f>
        <v>1100234</v>
      </c>
      <c r="E13" s="68"/>
      <c r="F13" s="8">
        <v>1.5571</v>
      </c>
      <c r="G13" s="8"/>
      <c r="H13" s="16">
        <f>I13+J13</f>
        <v>1713174.3613999998</v>
      </c>
      <c r="I13" s="16">
        <f aca="true" t="shared" si="1" ref="I13:J15">D13*F13</f>
        <v>1713174.3613999998</v>
      </c>
      <c r="J13" s="16">
        <f t="shared" si="1"/>
        <v>0</v>
      </c>
      <c r="K13" s="19">
        <f>C13-B13</f>
        <v>34768</v>
      </c>
      <c r="L13" s="22">
        <f>H13-(B13*(H13/C13))</f>
        <v>54137.2527999999</v>
      </c>
    </row>
    <row r="14" spans="1:12" ht="15.75">
      <c r="A14" s="2" t="s">
        <v>6</v>
      </c>
      <c r="B14" s="10">
        <v>1507796</v>
      </c>
      <c r="C14" s="19">
        <f>D14+E14</f>
        <v>1539622</v>
      </c>
      <c r="D14" s="68">
        <f>1539796-174</f>
        <v>1539622</v>
      </c>
      <c r="E14" s="68"/>
      <c r="F14" s="8">
        <v>1.45489</v>
      </c>
      <c r="G14" s="8"/>
      <c r="H14" s="16">
        <f>I14+J14</f>
        <v>2239980.65158</v>
      </c>
      <c r="I14" s="16">
        <f t="shared" si="1"/>
        <v>2239980.65158</v>
      </c>
      <c r="J14" s="16">
        <f t="shared" si="1"/>
        <v>0</v>
      </c>
      <c r="K14" s="19">
        <f>C14-B14</f>
        <v>31826</v>
      </c>
      <c r="L14" s="22">
        <f>H14-(B14*(H14/C14))</f>
        <v>46303.329140000045</v>
      </c>
    </row>
    <row r="15" spans="1:12" ht="15.75">
      <c r="A15" s="2" t="s">
        <v>7</v>
      </c>
      <c r="B15" s="10">
        <v>567368</v>
      </c>
      <c r="C15" s="19">
        <f>D15+E15</f>
        <v>573913</v>
      </c>
      <c r="D15" s="20">
        <v>573913</v>
      </c>
      <c r="E15" s="20"/>
      <c r="F15" s="8">
        <v>1.52032</v>
      </c>
      <c r="G15" s="8"/>
      <c r="H15" s="16">
        <f>I15+J15</f>
        <v>872531.41216</v>
      </c>
      <c r="I15" s="16">
        <f t="shared" si="1"/>
        <v>872531.41216</v>
      </c>
      <c r="J15" s="16">
        <f t="shared" si="1"/>
        <v>0</v>
      </c>
      <c r="K15" s="19">
        <f>C15-B15</f>
        <v>6545</v>
      </c>
      <c r="L15" s="22">
        <f>H15-(B15*(H15/C15))</f>
        <v>9950.494399999967</v>
      </c>
    </row>
    <row r="16" spans="1:12" ht="15.75">
      <c r="A16" s="1"/>
      <c r="B16" s="10"/>
      <c r="C16" s="20"/>
      <c r="D16" s="20"/>
      <c r="E16" s="20"/>
      <c r="F16" s="8"/>
      <c r="G16" s="8"/>
      <c r="H16" s="15"/>
      <c r="I16" s="15"/>
      <c r="J16" s="15"/>
      <c r="K16" s="13"/>
      <c r="L16" s="15"/>
    </row>
    <row r="17" spans="1:12" ht="15.75">
      <c r="A17" s="3" t="s">
        <v>8</v>
      </c>
      <c r="B17" s="11">
        <f>SUM(B13:B15)</f>
        <v>3140630</v>
      </c>
      <c r="C17" s="11">
        <f>SUM(C13:C15)</f>
        <v>3213769</v>
      </c>
      <c r="D17" s="11">
        <f>SUM(D13:D15)</f>
        <v>3213769</v>
      </c>
      <c r="E17" s="11">
        <f>SUM(E13:E15)</f>
        <v>0</v>
      </c>
      <c r="F17" s="8"/>
      <c r="G17" s="8"/>
      <c r="H17" s="17">
        <f>SUM(H13:H15)</f>
        <v>4825686.42514</v>
      </c>
      <c r="I17" s="17">
        <f>SUM(I13:I15)</f>
        <v>4825686.42514</v>
      </c>
      <c r="J17" s="17">
        <f>SUM(J13:J15)</f>
        <v>0</v>
      </c>
      <c r="K17" s="11">
        <f>SUM(K13:K15)</f>
        <v>73139</v>
      </c>
      <c r="L17" s="23">
        <f>SUM(L13:L15)</f>
        <v>110391.07633999991</v>
      </c>
    </row>
    <row r="18" spans="1:12" ht="15.75">
      <c r="A18" s="4"/>
      <c r="B18" s="10"/>
      <c r="C18" s="10"/>
      <c r="D18" s="10"/>
      <c r="E18" s="10"/>
      <c r="F18" s="8"/>
      <c r="G18" s="8"/>
      <c r="H18" s="18"/>
      <c r="I18" s="18"/>
      <c r="J18" s="18"/>
      <c r="K18" s="10"/>
      <c r="L18" s="24"/>
    </row>
    <row r="19" spans="1:12" ht="15.75">
      <c r="A19" s="3" t="s">
        <v>9</v>
      </c>
      <c r="B19" s="11">
        <f>B11+B17</f>
        <v>8678918</v>
      </c>
      <c r="C19" s="11">
        <f>C11+C17</f>
        <v>8919369.53032</v>
      </c>
      <c r="D19" s="11">
        <f>D11+D17</f>
        <v>8288447</v>
      </c>
      <c r="E19" s="11">
        <f>E11+E17</f>
        <v>630922.53032</v>
      </c>
      <c r="F19" s="8"/>
      <c r="G19" s="8"/>
      <c r="H19" s="17">
        <f>H11+H17</f>
        <v>13722377.370159302</v>
      </c>
      <c r="I19" s="17">
        <f>I11+I17</f>
        <v>12728784.29214</v>
      </c>
      <c r="J19" s="17">
        <f>J11+J17</f>
        <v>993593.0780193023</v>
      </c>
      <c r="K19" s="11">
        <f>K11+K17</f>
        <v>240451.53032000002</v>
      </c>
      <c r="L19" s="23">
        <f>L11+L17</f>
        <v>369021.9517396835</v>
      </c>
    </row>
    <row r="20" spans="1:12" ht="15.75">
      <c r="A20" s="4"/>
      <c r="B20" s="10"/>
      <c r="C20" s="20"/>
      <c r="D20" s="20"/>
      <c r="E20" s="20"/>
      <c r="F20" s="8"/>
      <c r="G20" s="8"/>
      <c r="H20" s="15"/>
      <c r="I20" s="15"/>
      <c r="J20" s="15"/>
      <c r="K20" s="13"/>
      <c r="L20" s="15"/>
    </row>
    <row r="21" spans="1:12" ht="15.75">
      <c r="A21" s="2" t="s">
        <v>10</v>
      </c>
      <c r="B21" s="10">
        <v>2270999</v>
      </c>
      <c r="C21" s="19">
        <f>D21+E21</f>
        <v>2323914</v>
      </c>
      <c r="D21" s="20">
        <v>1307406</v>
      </c>
      <c r="E21" s="20">
        <v>1016508</v>
      </c>
      <c r="F21" s="8">
        <v>1.97932</v>
      </c>
      <c r="G21" s="8">
        <v>1.74884</v>
      </c>
      <c r="H21" s="16">
        <f>I21+J21</f>
        <v>4365484.694639999</v>
      </c>
      <c r="I21" s="16">
        <f aca="true" t="shared" si="2" ref="I21:J23">D21*F21</f>
        <v>2587774.84392</v>
      </c>
      <c r="J21" s="16">
        <f t="shared" si="2"/>
        <v>1777709.85072</v>
      </c>
      <c r="K21" s="19">
        <f>C21-B21</f>
        <v>52915</v>
      </c>
      <c r="L21" s="22">
        <f>H21-(B21*(H21/C21))</f>
        <v>99401.10633047298</v>
      </c>
    </row>
    <row r="22" spans="1:12" ht="15.75">
      <c r="A22" s="1" t="s">
        <v>11</v>
      </c>
      <c r="B22" s="10">
        <v>1575044</v>
      </c>
      <c r="C22" s="19">
        <f>D22+E22</f>
        <v>1602782</v>
      </c>
      <c r="D22" s="20">
        <v>1525252</v>
      </c>
      <c r="E22" s="20">
        <v>77530</v>
      </c>
      <c r="F22" s="8">
        <v>1.88404</v>
      </c>
      <c r="G22" s="8">
        <v>1.65014</v>
      </c>
      <c r="H22" s="16">
        <f>I22+J22</f>
        <v>3001571.13228</v>
      </c>
      <c r="I22" s="16">
        <f t="shared" si="2"/>
        <v>2873635.77808</v>
      </c>
      <c r="J22" s="16">
        <f t="shared" si="2"/>
        <v>127935.3542</v>
      </c>
      <c r="K22" s="19">
        <f>C22-B22</f>
        <v>27738</v>
      </c>
      <c r="L22" s="22">
        <f>H22-(B22*(H22/C22))</f>
        <v>51945.66701346915</v>
      </c>
    </row>
    <row r="23" spans="1:12" ht="15.75">
      <c r="A23" s="1" t="s">
        <v>12</v>
      </c>
      <c r="B23" s="10">
        <v>1293652</v>
      </c>
      <c r="C23" s="19">
        <f>D23+E23</f>
        <v>1350460</v>
      </c>
      <c r="D23" s="20">
        <v>1350460</v>
      </c>
      <c r="E23" s="20"/>
      <c r="F23" s="8">
        <v>2.02524</v>
      </c>
      <c r="G23" s="8"/>
      <c r="H23" s="16">
        <f>I23+J23</f>
        <v>2735005.6104</v>
      </c>
      <c r="I23" s="16">
        <f t="shared" si="2"/>
        <v>2735005.6104</v>
      </c>
      <c r="J23" s="16">
        <f t="shared" si="2"/>
        <v>0</v>
      </c>
      <c r="K23" s="19">
        <f>C23-B23</f>
        <v>56808</v>
      </c>
      <c r="L23" s="22">
        <f>H23-(B23*(H23/C23))</f>
        <v>115049.83392000012</v>
      </c>
    </row>
    <row r="24" spans="1:12" ht="15.75">
      <c r="A24" s="1"/>
      <c r="B24" s="10"/>
      <c r="C24" s="20"/>
      <c r="D24" s="20"/>
      <c r="E24" s="20"/>
      <c r="F24" s="8"/>
      <c r="G24" s="8"/>
      <c r="H24" s="15"/>
      <c r="I24" s="15"/>
      <c r="J24" s="15"/>
      <c r="K24" s="13"/>
      <c r="L24" s="15"/>
    </row>
    <row r="25" spans="1:12" ht="15.75">
      <c r="A25" s="3" t="s">
        <v>13</v>
      </c>
      <c r="B25" s="11">
        <f>SUM(B21:B23)</f>
        <v>5139695</v>
      </c>
      <c r="C25" s="11">
        <f>SUM(C21:C23)</f>
        <v>5277156</v>
      </c>
      <c r="D25" s="11">
        <f>SUM(D21:D23)</f>
        <v>4183118</v>
      </c>
      <c r="E25" s="11">
        <f>SUM(E21:E23)</f>
        <v>1094038</v>
      </c>
      <c r="F25" s="8"/>
      <c r="G25" s="8"/>
      <c r="H25" s="17">
        <f>SUM(H21:H23)</f>
        <v>10102061.43732</v>
      </c>
      <c r="I25" s="17">
        <f>SUM(I21:I23)</f>
        <v>8196416.2324</v>
      </c>
      <c r="J25" s="17">
        <f>SUM(J21:J23)</f>
        <v>1905645.20492</v>
      </c>
      <c r="K25" s="11">
        <f>SUM(K21:K23)</f>
        <v>137461</v>
      </c>
      <c r="L25" s="23">
        <f>SUM(L21:L23)</f>
        <v>266396.60726394225</v>
      </c>
    </row>
    <row r="26" spans="1:12" ht="15.75">
      <c r="A26" s="1"/>
      <c r="B26" s="10"/>
      <c r="C26" s="10"/>
      <c r="D26" s="10"/>
      <c r="E26" s="10"/>
      <c r="F26" s="8"/>
      <c r="G26" s="8"/>
      <c r="H26" s="18"/>
      <c r="I26" s="18"/>
      <c r="J26" s="18"/>
      <c r="K26" s="10"/>
      <c r="L26" s="24"/>
    </row>
    <row r="27" spans="1:12" ht="15.75">
      <c r="A27" s="3" t="s">
        <v>14</v>
      </c>
      <c r="B27" s="11">
        <f>B19+B25</f>
        <v>13818613</v>
      </c>
      <c r="C27" s="11">
        <f>C19+C25</f>
        <v>14196525.53032</v>
      </c>
      <c r="D27" s="11">
        <f>D19+D25</f>
        <v>12471565</v>
      </c>
      <c r="E27" s="11">
        <f>E19+E25</f>
        <v>1724960.53032</v>
      </c>
      <c r="F27" s="8"/>
      <c r="G27" s="8"/>
      <c r="H27" s="17">
        <f>H19+H25</f>
        <v>23824438.8074793</v>
      </c>
      <c r="I27" s="17">
        <f>I19+I25</f>
        <v>20925200.52454</v>
      </c>
      <c r="J27" s="17">
        <f>J19+J25</f>
        <v>2899238.2829393023</v>
      </c>
      <c r="K27" s="11">
        <f>K19+K25</f>
        <v>377912.53032</v>
      </c>
      <c r="L27" s="23">
        <f>L19+L25</f>
        <v>635418.5590036258</v>
      </c>
    </row>
    <row r="28" spans="1:12" ht="15.75">
      <c r="A28" s="1"/>
      <c r="B28" s="10"/>
      <c r="C28" s="20"/>
      <c r="D28" s="20"/>
      <c r="E28" s="20"/>
      <c r="F28" s="8"/>
      <c r="G28" s="8"/>
      <c r="H28" s="15"/>
      <c r="I28" s="15"/>
      <c r="J28" s="15"/>
      <c r="K28" s="13"/>
      <c r="L28" s="15"/>
    </row>
    <row r="29" spans="1:12" ht="15.75">
      <c r="A29" s="1" t="s">
        <v>15</v>
      </c>
      <c r="B29" s="10">
        <v>2285044</v>
      </c>
      <c r="C29" s="19">
        <f>D29+E29</f>
        <v>2392271</v>
      </c>
      <c r="D29" s="20">
        <v>1961054</v>
      </c>
      <c r="E29" s="20">
        <v>431217</v>
      </c>
      <c r="F29" s="8">
        <v>2.02407</v>
      </c>
      <c r="G29" s="8">
        <v>1.79522</v>
      </c>
      <c r="H29" s="16">
        <f>I29+J29</f>
        <v>4743439.95252</v>
      </c>
      <c r="I29" s="16">
        <f aca="true" t="shared" si="3" ref="I29:J31">D29*F29</f>
        <v>3969310.56978</v>
      </c>
      <c r="J29" s="16">
        <f t="shared" si="3"/>
        <v>774129.38274</v>
      </c>
      <c r="K29" s="19">
        <f>C29-B29</f>
        <v>107227</v>
      </c>
      <c r="L29" s="22">
        <f>H29-(B29*(H29/C29))</f>
        <v>212611.71321679745</v>
      </c>
    </row>
    <row r="30" spans="1:12" ht="15.75">
      <c r="A30" s="1" t="s">
        <v>16</v>
      </c>
      <c r="B30" s="10">
        <v>2131589</v>
      </c>
      <c r="C30" s="19">
        <f>D30+E30</f>
        <v>2216951</v>
      </c>
      <c r="D30" s="20">
        <v>1961054</v>
      </c>
      <c r="E30" s="20">
        <v>255897</v>
      </c>
      <c r="F30" s="8">
        <v>2.05442</v>
      </c>
      <c r="G30" s="8">
        <v>1.82665</v>
      </c>
      <c r="H30" s="16">
        <f>I30+J30</f>
        <v>4496262.81373</v>
      </c>
      <c r="I30" s="16">
        <f t="shared" si="3"/>
        <v>4028828.55868</v>
      </c>
      <c r="J30" s="16">
        <f t="shared" si="3"/>
        <v>467434.25505000004</v>
      </c>
      <c r="K30" s="19">
        <f>C30-B30</f>
        <v>85362</v>
      </c>
      <c r="L30" s="22">
        <f>H30-(B30*(H30/C30))</f>
        <v>173125.15536230616</v>
      </c>
    </row>
    <row r="31" spans="1:12" ht="15.75">
      <c r="A31" s="1" t="s">
        <v>17</v>
      </c>
      <c r="B31" s="10">
        <v>2616768</v>
      </c>
      <c r="C31" s="19">
        <f>D31+E31</f>
        <v>3269116</v>
      </c>
      <c r="D31" s="20">
        <v>2178679</v>
      </c>
      <c r="E31" s="20">
        <v>1090437</v>
      </c>
      <c r="F31" s="8">
        <v>1.8868</v>
      </c>
      <c r="G31" s="8">
        <v>1.65301</v>
      </c>
      <c r="H31" s="16">
        <f>I31+J31</f>
        <v>5913234.80257</v>
      </c>
      <c r="I31" s="16">
        <f t="shared" si="3"/>
        <v>4110731.5372</v>
      </c>
      <c r="J31" s="16">
        <f t="shared" si="3"/>
        <v>1802503.2653700002</v>
      </c>
      <c r="K31" s="19">
        <f>C31-B31</f>
        <v>652348</v>
      </c>
      <c r="L31" s="22">
        <f>H31-(B31*(H31/C31))</f>
        <v>1179978.5926797744</v>
      </c>
    </row>
    <row r="32" spans="1:12" ht="15.75">
      <c r="A32" s="1"/>
      <c r="B32" s="10"/>
      <c r="C32" s="20"/>
      <c r="D32" s="20"/>
      <c r="E32" s="20"/>
      <c r="F32" s="8"/>
      <c r="G32" s="8"/>
      <c r="H32" s="15"/>
      <c r="I32" s="15"/>
      <c r="J32" s="15"/>
      <c r="K32" s="13"/>
      <c r="L32" s="15"/>
    </row>
    <row r="33" spans="1:12" ht="15.75">
      <c r="A33" s="3" t="s">
        <v>18</v>
      </c>
      <c r="B33" s="11">
        <f>SUM(B29:B31)</f>
        <v>7033401</v>
      </c>
      <c r="C33" s="11">
        <f>SUM(C29:C31)</f>
        <v>7878338</v>
      </c>
      <c r="D33" s="11">
        <f>SUM(D29:D31)</f>
        <v>6100787</v>
      </c>
      <c r="E33" s="11">
        <f>SUM(E29:E31)</f>
        <v>1777551</v>
      </c>
      <c r="F33" s="8"/>
      <c r="G33" s="8"/>
      <c r="H33" s="17">
        <f>SUM(H29:H31)</f>
        <v>15152937.56882</v>
      </c>
      <c r="I33" s="17">
        <f>SUM(I29:I31)</f>
        <v>12108870.66566</v>
      </c>
      <c r="J33" s="17">
        <f>SUM(J29:J31)</f>
        <v>3044066.90316</v>
      </c>
      <c r="K33" s="11">
        <f>SUM(K29:K31)</f>
        <v>844937</v>
      </c>
      <c r="L33" s="23">
        <f>SUM(L29:L31)</f>
        <v>1565715.461258878</v>
      </c>
    </row>
    <row r="34" spans="1:12" ht="15.75">
      <c r="A34" s="1"/>
      <c r="B34" s="10"/>
      <c r="C34" s="10"/>
      <c r="D34" s="10"/>
      <c r="E34" s="10"/>
      <c r="F34" s="8"/>
      <c r="G34" s="8"/>
      <c r="H34" s="18"/>
      <c r="I34" s="18"/>
      <c r="J34" s="18"/>
      <c r="K34" s="10"/>
      <c r="L34" s="24"/>
    </row>
    <row r="35" spans="1:12" ht="15.75">
      <c r="A35" s="5" t="s">
        <v>19</v>
      </c>
      <c r="B35" s="11">
        <f>B27+B33</f>
        <v>20852014</v>
      </c>
      <c r="C35" s="11">
        <f>C27+C33</f>
        <v>22074863.53032</v>
      </c>
      <c r="D35" s="11">
        <f>D27+D33</f>
        <v>18572352</v>
      </c>
      <c r="E35" s="11">
        <f>E27+E33</f>
        <v>3502511.53032</v>
      </c>
      <c r="F35" s="47">
        <f>H35/C35</f>
        <v>1.7656904797061854</v>
      </c>
      <c r="G35" s="8"/>
      <c r="H35" s="17">
        <f>H27+H33</f>
        <v>38977376.3762993</v>
      </c>
      <c r="I35" s="17">
        <f>I27+I33</f>
        <v>33034071.1902</v>
      </c>
      <c r="J35" s="17">
        <f>J27+J33</f>
        <v>5943305.186099302</v>
      </c>
      <c r="K35" s="11">
        <f>K27+K33</f>
        <v>1222849.53032</v>
      </c>
      <c r="L35" s="23">
        <f>L27+L33</f>
        <v>2201134.020262504</v>
      </c>
    </row>
  </sheetData>
  <sheetProtection/>
  <mergeCells count="9">
    <mergeCell ref="L3:L5"/>
    <mergeCell ref="F3:G4"/>
    <mergeCell ref="H3:J4"/>
    <mergeCell ref="K3:K5"/>
    <mergeCell ref="A1:K1"/>
    <mergeCell ref="A3:A5"/>
    <mergeCell ref="C4:E4"/>
    <mergeCell ref="B3:E3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крюкова</cp:lastModifiedBy>
  <dcterms:created xsi:type="dcterms:W3CDTF">2015-05-13T05:11:53Z</dcterms:created>
  <dcterms:modified xsi:type="dcterms:W3CDTF">2016-02-01T08:49:29Z</dcterms:modified>
  <cp:category/>
  <cp:version/>
  <cp:contentType/>
  <cp:contentStatus/>
</cp:coreProperties>
</file>